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0103358\Downloads\"/>
    </mc:Choice>
  </mc:AlternateContent>
  <bookViews>
    <workbookView xWindow="0" yWindow="0" windowWidth="15330" windowHeight="5025" activeTab="3"/>
  </bookViews>
  <sheets>
    <sheet name="DATA" sheetId="3" r:id="rId1"/>
    <sheet name="PBK" sheetId="1" state="hidden" r:id="rId2"/>
    <sheet name="PBK-SATU" sheetId="4" r:id="rId3"/>
    <sheet name="PBK-DUA" sheetId="6" r:id="rId4"/>
    <sheet name="PBK-LAMA" sheetId="5" state="hidden" r:id="rId5"/>
  </sheets>
  <definedNames>
    <definedName name="_xlnm.Print_Area" localSheetId="3">'PBK-DUA'!$A$1:$AF$76</definedName>
    <definedName name="_xlnm.Print_Area" localSheetId="4">'PBK-LAMA'!$A$1:$AF$72</definedName>
    <definedName name="_xlnm.Print_Area" localSheetId="2">'PBK-SATU'!$A$1:$AF$66</definedName>
  </definedNames>
  <calcPr calcId="152511"/>
</workbook>
</file>

<file path=xl/calcChain.xml><?xml version="1.0" encoding="utf-8"?>
<calcChain xmlns="http://schemas.openxmlformats.org/spreadsheetml/2006/main">
  <c r="A50" i="4" l="1"/>
  <c r="A60" i="6" l="1"/>
  <c r="L59" i="6"/>
  <c r="L48" i="4"/>
  <c r="K57" i="6" l="1"/>
  <c r="K56" i="6"/>
  <c r="K55" i="6"/>
  <c r="K54" i="6"/>
  <c r="K53" i="6"/>
  <c r="K52" i="6"/>
  <c r="K50" i="6"/>
  <c r="K51" i="6"/>
  <c r="K39" i="6"/>
  <c r="M70" i="6"/>
  <c r="L48" i="6"/>
  <c r="K46" i="6"/>
  <c r="K45" i="6"/>
  <c r="K44" i="6"/>
  <c r="K43" i="6"/>
  <c r="K42" i="6"/>
  <c r="K41" i="6"/>
  <c r="K40" i="6"/>
  <c r="K35" i="6"/>
  <c r="K34" i="6"/>
  <c r="K33" i="6"/>
  <c r="L32" i="6"/>
  <c r="K30" i="6"/>
  <c r="K29" i="6"/>
  <c r="K28" i="6"/>
  <c r="K27" i="6"/>
  <c r="K26" i="6"/>
  <c r="K25" i="6"/>
  <c r="K24" i="6"/>
  <c r="K23" i="6"/>
  <c r="K15" i="6"/>
  <c r="M60" i="4"/>
  <c r="K15" i="4"/>
  <c r="K25" i="4"/>
  <c r="AI6" i="3" l="1"/>
  <c r="AH6" i="3"/>
  <c r="AJ4" i="3"/>
  <c r="L45" i="5"/>
  <c r="K44" i="5"/>
  <c r="K43" i="5"/>
  <c r="T42" i="5"/>
  <c r="K42" i="5"/>
  <c r="K41" i="5"/>
  <c r="K40" i="5"/>
  <c r="K39" i="5"/>
  <c r="K38" i="5"/>
  <c r="T32" i="5"/>
  <c r="K32" i="5"/>
  <c r="L35" i="5"/>
  <c r="K34" i="5"/>
  <c r="K33" i="5"/>
  <c r="K31" i="5"/>
  <c r="K30" i="5"/>
  <c r="K29" i="5"/>
  <c r="K28" i="5"/>
  <c r="K23" i="5"/>
  <c r="K22" i="5"/>
  <c r="K21" i="5"/>
  <c r="L20" i="5"/>
  <c r="K19" i="5"/>
  <c r="K18" i="5"/>
  <c r="K17" i="5"/>
  <c r="K16" i="5"/>
  <c r="K15" i="5"/>
  <c r="K14" i="5"/>
  <c r="K13" i="5"/>
  <c r="K12" i="5"/>
  <c r="K35" i="4"/>
  <c r="K34" i="4"/>
  <c r="K46" i="4" l="1"/>
  <c r="K43" i="4"/>
  <c r="K45" i="4"/>
  <c r="K44" i="4"/>
  <c r="K42" i="4"/>
  <c r="K41" i="4"/>
  <c r="K40" i="4"/>
  <c r="K39" i="4"/>
  <c r="K33" i="4"/>
  <c r="L32" i="4"/>
  <c r="K28" i="4"/>
  <c r="K27" i="4"/>
  <c r="K30" i="4"/>
  <c r="K29" i="4"/>
  <c r="K26" i="4"/>
  <c r="K24" i="4"/>
  <c r="K23" i="4"/>
  <c r="L40" i="1" l="1"/>
  <c r="K39" i="1"/>
  <c r="K38" i="1"/>
  <c r="K37" i="1"/>
  <c r="K36" i="1"/>
  <c r="K35" i="1"/>
  <c r="K34" i="1"/>
  <c r="K33" i="1"/>
  <c r="K32" i="1"/>
  <c r="K17" i="1"/>
  <c r="K27" i="1"/>
  <c r="K26" i="1"/>
  <c r="L25" i="1"/>
  <c r="K24" i="1"/>
  <c r="K23" i="1"/>
  <c r="K22" i="1"/>
  <c r="K21" i="1"/>
  <c r="K20" i="1"/>
  <c r="K19" i="1"/>
  <c r="K18" i="1"/>
</calcChain>
</file>

<file path=xl/sharedStrings.xml><?xml version="1.0" encoding="utf-8"?>
<sst xmlns="http://schemas.openxmlformats.org/spreadsheetml/2006/main" count="586" uniqueCount="128">
  <si>
    <t>Hal</t>
  </si>
  <si>
    <t>:</t>
  </si>
  <si>
    <t>Permohonan Pemindahbukuan (Pbk)</t>
  </si>
  <si>
    <t>Yth. Kepala KPP Pratama Bojonegoro</t>
  </si>
  <si>
    <t>Jl.Teuku Umar No.17</t>
  </si>
  <si>
    <t>Bojonegoro</t>
  </si>
  <si>
    <t xml:space="preserve">Dengan hormat, </t>
  </si>
  <si>
    <t>Sehubungan dengan kesalahan dalam penyetoran pajak, maka dengan ini kami mohon untuk dipindahbukukan (Pbk)  :</t>
  </si>
  <si>
    <t>Dari setoran atas nama   :</t>
  </si>
  <si>
    <t>Nama</t>
  </si>
  <si>
    <t>NPWP</t>
  </si>
  <si>
    <t>Alamat</t>
  </si>
  <si>
    <t>Jenis Pajak</t>
  </si>
  <si>
    <t>Kode Jenis Pajak</t>
  </si>
  <si>
    <t>Kode Jenis Setoran</t>
  </si>
  <si>
    <t>Masa/Tahun Pajak</t>
  </si>
  <si>
    <t>No.Ketetapan</t>
  </si>
  <si>
    <t>Jumlah</t>
  </si>
  <si>
    <t>Tempat Pembayaran</t>
  </si>
  <si>
    <t>Tanggal Pembayaran</t>
  </si>
  <si>
    <t>No.HP</t>
  </si>
  <si>
    <t>Untuk dipindahbukukan ke :</t>
  </si>
  <si>
    <t>Demikian permohonan kami atas perhatiannya diucapkan terima kasih.</t>
  </si>
  <si>
    <t>NO</t>
  </si>
  <si>
    <t>NAMA</t>
  </si>
  <si>
    <t>ALAMAT</t>
  </si>
  <si>
    <t>JENIS PAJAK</t>
  </si>
  <si>
    <t>KODE JENIS PAJAK</t>
  </si>
  <si>
    <t>KODE SETORAN</t>
  </si>
  <si>
    <t>MASA/TAHUN</t>
  </si>
  <si>
    <t>NO.KETETAPAN</t>
  </si>
  <si>
    <t>JUMLAH</t>
  </si>
  <si>
    <t>TGL BYR</t>
  </si>
  <si>
    <t>BANK</t>
  </si>
  <si>
    <t>NAMA1</t>
  </si>
  <si>
    <t>NPWP1</t>
  </si>
  <si>
    <t>ALAMAT1</t>
  </si>
  <si>
    <t>JENIS PAJAK1</t>
  </si>
  <si>
    <t>KODE JENIS PAJAK1</t>
  </si>
  <si>
    <t>KODE SETORAN1</t>
  </si>
  <si>
    <t>MASA/TAHUN1</t>
  </si>
  <si>
    <t>NO.KETETAPAN1</t>
  </si>
  <si>
    <t>JUMLAH1</t>
  </si>
  <si>
    <t>PPN Dalam Negeri</t>
  </si>
  <si>
    <t>-</t>
  </si>
  <si>
    <t>BNI</t>
  </si>
  <si>
    <t>Rp.</t>
  </si>
  <si>
    <t>Bojonegoro, 6 Februari 2015</t>
  </si>
  <si>
    <t xml:space="preserve">Hormat Kami, </t>
  </si>
  <si>
    <t>………………………………….</t>
  </si>
  <si>
    <t xml:space="preserve">         </t>
  </si>
  <si>
    <t>03 Maret 2015</t>
  </si>
  <si>
    <t>PT.Pos Indonesia</t>
  </si>
  <si>
    <t>Bojonegoro, 30 Juli 2015</t>
  </si>
  <si>
    <t>Maret / 2015</t>
  </si>
  <si>
    <t>April / 2015</t>
  </si>
  <si>
    <t>26 Mei 2015</t>
  </si>
  <si>
    <t>30 April 2015</t>
  </si>
  <si>
    <t>September 2014</t>
  </si>
  <si>
    <t>BPD Jatim</t>
  </si>
  <si>
    <t>081332704049</t>
  </si>
  <si>
    <t>NTPN</t>
  </si>
  <si>
    <t>0406081400121508</t>
  </si>
  <si>
    <t>Mei 2014</t>
  </si>
  <si>
    <t>1.</t>
  </si>
  <si>
    <t>Alasan</t>
  </si>
  <si>
    <t>Kesalahan penyetoran</t>
  </si>
  <si>
    <t>Kode Jenis Setoran    :</t>
  </si>
  <si>
    <t>2.</t>
  </si>
  <si>
    <t xml:space="preserve">                    Dengan hormat,  sehubungan dengan kesalahan dalam penyetoran pajak, maka dengan ini kami mohon untuk dipindahbukukan (Pbk)  :</t>
  </si>
  <si>
    <t>NAMA2</t>
  </si>
  <si>
    <t>NPWP2</t>
  </si>
  <si>
    <t>ALAMAT2</t>
  </si>
  <si>
    <t>JENIS PAJAK2</t>
  </si>
  <si>
    <t>KODE JENIS PAJAK2</t>
  </si>
  <si>
    <t>KODE SETORAN2</t>
  </si>
  <si>
    <t>MASA/TAHUN2</t>
  </si>
  <si>
    <t>NO.KETETAPAN2</t>
  </si>
  <si>
    <t>JUMLAH2</t>
  </si>
  <si>
    <t xml:space="preserve">Bersama ini kami lampirkan SSP Lembar 1 Asli bukti penyetoran. </t>
  </si>
  <si>
    <t xml:space="preserve">                  Demikian permohonan kami atas perhatiannya diucapkan terima kasih.</t>
  </si>
  <si>
    <t>Mei / 2015</t>
  </si>
  <si>
    <t>18 Juni 2015</t>
  </si>
  <si>
    <t>27 Juli 2015</t>
  </si>
  <si>
    <t>Juni / 2015</t>
  </si>
  <si>
    <t>Juni / 2014</t>
  </si>
  <si>
    <t>28 Juli 2015</t>
  </si>
  <si>
    <t>Nomor</t>
  </si>
  <si>
    <t>Lampiran</t>
  </si>
  <si>
    <t>1 Set</t>
  </si>
  <si>
    <t>01/DSM/VIII/2015</t>
  </si>
  <si>
    <t>u.b Kepala KPP Pratama Bojonegoro</t>
  </si>
  <si>
    <t>Yth. Direktur Jenderal Pajak</t>
  </si>
  <si>
    <t>Yang bertanda tangan di bawah ini  :</t>
  </si>
  <si>
    <t>No.Telepon</t>
  </si>
  <si>
    <t>Bertindak Selaku</t>
  </si>
  <si>
    <t xml:space="preserve">  Penyetor/Wajib Bayar</t>
  </si>
  <si>
    <t xml:space="preserve">  Pemungut Pajak</t>
  </si>
  <si>
    <t>Menyatakan telah melakukan pembayaran atau penyetoran pajak sebagai berikut  :</t>
  </si>
  <si>
    <t>Nomor Obyek Pajak</t>
  </si>
  <si>
    <t>Terhadap pembayaran atau penyetoran tersebut, saya mengajukan permohonan pemindahbukuan kepada :</t>
  </si>
  <si>
    <t>Jumlah yg dimohonkan Pbk</t>
  </si>
  <si>
    <t xml:space="preserve">                  Demikian surat permohonan saya sampaikan untuk dapat dipertimbangkan.</t>
  </si>
  <si>
    <t>PPh Pasal 21</t>
  </si>
  <si>
    <t>Oktober / 2013</t>
  </si>
  <si>
    <t>20 Agustus 2015</t>
  </si>
  <si>
    <t>Oktober 2013</t>
  </si>
  <si>
    <t>KET</t>
  </si>
  <si>
    <t>Kode Akun Pajak</t>
  </si>
  <si>
    <t>September / 2013</t>
  </si>
  <si>
    <t>11 Oktober 2013</t>
  </si>
  <si>
    <t>Bank of America</t>
  </si>
  <si>
    <t>Desember / 2013</t>
  </si>
  <si>
    <t>00075/207/13/601/14</t>
  </si>
  <si>
    <t>SKPKB PPN</t>
  </si>
  <si>
    <t>Oktober / 2015</t>
  </si>
  <si>
    <t>24 November 2015</t>
  </si>
  <si>
    <t>Asli SSP / Bukti Penyetoran</t>
  </si>
  <si>
    <t>PT.AAAAABBBBBBBBB</t>
  </si>
  <si>
    <t>31.111.111.0-111.000</t>
  </si>
  <si>
    <t>Jl.Angkasapura Nomor 3 Angkasa</t>
  </si>
  <si>
    <t>dengan aplikasi ebilling yang semestinya disetor atas nama PT.Banyuurip disetor ke CV.Jaya</t>
  </si>
  <si>
    <t xml:space="preserve">PT.Surya </t>
  </si>
  <si>
    <t>Angkasapura, 14 Agustus 2015</t>
  </si>
  <si>
    <t xml:space="preserve">u.b Kepala KPP Pratama </t>
  </si>
  <si>
    <t>Jl…………..</t>
  </si>
  <si>
    <t>……………….</t>
  </si>
  <si>
    <t>Kota, 3 Desember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</si>
</sst>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[$-F800]dddd\,\ mmmm\ dd\,\ yyyy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22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41" fontId="0" fillId="0" borderId="0" xfId="1" applyFont="1"/>
    <xf numFmtId="164" fontId="0" fillId="0" borderId="0" xfId="0" applyNumberFormat="1"/>
    <xf numFmtId="0" fontId="2" fillId="0" borderId="0" xfId="0" applyFont="1"/>
    <xf numFmtId="0" fontId="4" fillId="0" borderId="0" xfId="0" applyFont="1"/>
    <xf numFmtId="0" fontId="2" fillId="0" borderId="0" xfId="0" applyFont="1" applyAlignment="1"/>
    <xf numFmtId="0" fontId="4" fillId="0" borderId="0" xfId="0" quotePrefix="1" applyFont="1" applyAlignment="1">
      <alignment horizontal="center"/>
    </xf>
    <xf numFmtId="164" fontId="2" fillId="0" borderId="0" xfId="0" applyNumberFormat="1" applyFont="1" applyAlignment="1"/>
    <xf numFmtId="17" fontId="0" fillId="0" borderId="0" xfId="0" quotePrefix="1" applyNumberFormat="1"/>
    <xf numFmtId="164" fontId="0" fillId="0" borderId="0" xfId="0" quotePrefix="1" applyNumberFormat="1"/>
    <xf numFmtId="0" fontId="5" fillId="0" borderId="0" xfId="0" applyFont="1"/>
    <xf numFmtId="41" fontId="0" fillId="0" borderId="0" xfId="0" applyNumberFormat="1"/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0" xfId="0" quotePrefix="1" applyFont="1"/>
    <xf numFmtId="41" fontId="2" fillId="0" borderId="0" xfId="0" applyNumberFormat="1" applyFont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1" fontId="2" fillId="0" borderId="0" xfId="1" applyFont="1" applyAlignment="1"/>
    <xf numFmtId="41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47625</xdr:colOff>
      <xdr:row>43</xdr:row>
      <xdr:rowOff>76200</xdr:rowOff>
    </xdr:from>
    <xdr:to>
      <xdr:col>21</xdr:col>
      <xdr:colOff>9530</xdr:colOff>
      <xdr:row>52</xdr:row>
      <xdr:rowOff>117351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8925" y="8467725"/>
          <a:ext cx="2438405" cy="1755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workbookViewId="0">
      <pane xSplit="2" topLeftCell="C1" activePane="topRight" state="frozen"/>
      <selection pane="topRight" activeCell="M2" sqref="M2:M13"/>
    </sheetView>
  </sheetViews>
  <sheetFormatPr defaultRowHeight="15" x14ac:dyDescent="0.25"/>
  <cols>
    <col min="1" max="1" width="3.85546875" style="2" bestFit="1" customWidth="1"/>
    <col min="2" max="2" width="23.85546875" bestFit="1" customWidth="1"/>
    <col min="3" max="3" width="16.28515625" bestFit="1" customWidth="1"/>
    <col min="4" max="4" width="45.7109375" bestFit="1" customWidth="1"/>
    <col min="5" max="5" width="16.140625" customWidth="1"/>
    <col min="8" max="8" width="16.7109375" bestFit="1" customWidth="1"/>
    <col min="10" max="10" width="12.5703125" style="3" bestFit="1" customWidth="1"/>
    <col min="11" max="11" width="15.42578125" style="4" bestFit="1" customWidth="1"/>
    <col min="19" max="19" width="15.140625" customWidth="1"/>
    <col min="20" max="20" width="13.28515625" customWidth="1"/>
    <col min="21" max="21" width="12.5703125" style="3" bestFit="1" customWidth="1"/>
    <col min="22" max="22" width="17.28515625" bestFit="1" customWidth="1"/>
    <col min="24" max="24" width="11.5703125" bestFit="1" customWidth="1"/>
    <col min="25" max="25" width="10.5703125" bestFit="1" customWidth="1"/>
    <col min="31" max="31" width="10.5703125" bestFit="1" customWidth="1"/>
    <col min="35" max="35" width="11.5703125" bestFit="1" customWidth="1"/>
  </cols>
  <sheetData>
    <row r="1" spans="1:36" x14ac:dyDescent="0.25">
      <c r="A1" s="2" t="s">
        <v>23</v>
      </c>
      <c r="B1" t="s">
        <v>24</v>
      </c>
      <c r="C1" t="s">
        <v>10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s="3" t="s">
        <v>31</v>
      </c>
      <c r="K1" s="4" t="s">
        <v>32</v>
      </c>
      <c r="L1" t="s">
        <v>33</v>
      </c>
      <c r="M1" t="s">
        <v>34</v>
      </c>
      <c r="N1" t="s">
        <v>35</v>
      </c>
      <c r="O1" t="s">
        <v>36</v>
      </c>
      <c r="P1" t="s">
        <v>37</v>
      </c>
      <c r="Q1" t="s">
        <v>38</v>
      </c>
      <c r="R1" t="s">
        <v>39</v>
      </c>
      <c r="S1" t="s">
        <v>40</v>
      </c>
      <c r="T1" t="s">
        <v>41</v>
      </c>
      <c r="U1" s="3" t="s">
        <v>42</v>
      </c>
      <c r="V1" t="s">
        <v>61</v>
      </c>
      <c r="W1" t="s">
        <v>70</v>
      </c>
      <c r="X1" t="s">
        <v>71</v>
      </c>
      <c r="Y1" t="s">
        <v>72</v>
      </c>
      <c r="Z1" t="s">
        <v>73</v>
      </c>
      <c r="AA1" t="s">
        <v>74</v>
      </c>
      <c r="AB1" t="s">
        <v>75</v>
      </c>
      <c r="AC1" t="s">
        <v>76</v>
      </c>
      <c r="AD1" t="s">
        <v>77</v>
      </c>
      <c r="AE1" s="3" t="s">
        <v>78</v>
      </c>
      <c r="AF1" t="s">
        <v>107</v>
      </c>
    </row>
    <row r="2" spans="1:36" x14ac:dyDescent="0.25">
      <c r="A2" s="2">
        <v>1</v>
      </c>
      <c r="B2" t="s">
        <v>118</v>
      </c>
      <c r="C2" s="12" t="s">
        <v>119</v>
      </c>
      <c r="D2" t="s">
        <v>120</v>
      </c>
      <c r="E2" t="s">
        <v>43</v>
      </c>
      <c r="F2">
        <v>411211</v>
      </c>
      <c r="G2">
        <v>100</v>
      </c>
      <c r="H2" s="1" t="s">
        <v>54</v>
      </c>
      <c r="I2" s="1" t="s">
        <v>44</v>
      </c>
      <c r="J2" s="3">
        <v>20000000</v>
      </c>
      <c r="K2" s="11" t="s">
        <v>57</v>
      </c>
      <c r="L2" t="s">
        <v>59</v>
      </c>
      <c r="M2" t="s">
        <v>118</v>
      </c>
      <c r="N2" s="12" t="s">
        <v>119</v>
      </c>
      <c r="O2" t="s">
        <v>120</v>
      </c>
      <c r="P2" t="s">
        <v>43</v>
      </c>
      <c r="Q2">
        <v>411211</v>
      </c>
      <c r="R2">
        <v>100</v>
      </c>
      <c r="S2" s="1" t="s">
        <v>58</v>
      </c>
      <c r="T2" s="1" t="s">
        <v>44</v>
      </c>
      <c r="U2" s="3">
        <v>20000000</v>
      </c>
      <c r="V2" s="1" t="s">
        <v>62</v>
      </c>
    </row>
    <row r="3" spans="1:36" x14ac:dyDescent="0.25">
      <c r="A3" s="2">
        <v>2</v>
      </c>
      <c r="B3" t="s">
        <v>118</v>
      </c>
      <c r="C3" s="12" t="s">
        <v>119</v>
      </c>
      <c r="D3" t="s">
        <v>120</v>
      </c>
      <c r="E3" t="s">
        <v>43</v>
      </c>
      <c r="F3">
        <v>411211</v>
      </c>
      <c r="G3">
        <v>100</v>
      </c>
      <c r="H3" s="1" t="s">
        <v>55</v>
      </c>
      <c r="I3" s="1" t="s">
        <v>44</v>
      </c>
      <c r="J3" s="3">
        <v>15000000</v>
      </c>
      <c r="K3" s="11" t="s">
        <v>56</v>
      </c>
      <c r="L3" t="s">
        <v>59</v>
      </c>
      <c r="M3" t="s">
        <v>118</v>
      </c>
      <c r="N3" s="12" t="s">
        <v>119</v>
      </c>
      <c r="O3" t="s">
        <v>120</v>
      </c>
      <c r="P3" t="s">
        <v>43</v>
      </c>
      <c r="Q3">
        <v>411211</v>
      </c>
      <c r="R3">
        <v>100</v>
      </c>
      <c r="S3" s="1" t="s">
        <v>58</v>
      </c>
      <c r="T3" s="1" t="s">
        <v>44</v>
      </c>
      <c r="U3" s="3">
        <v>20000000</v>
      </c>
      <c r="V3" s="1" t="s">
        <v>62</v>
      </c>
      <c r="W3" t="s">
        <v>122</v>
      </c>
      <c r="X3" s="12" t="s">
        <v>119</v>
      </c>
      <c r="Y3" t="s">
        <v>120</v>
      </c>
      <c r="Z3" t="s">
        <v>43</v>
      </c>
      <c r="AA3">
        <v>411211</v>
      </c>
      <c r="AB3">
        <v>100</v>
      </c>
      <c r="AC3" s="10" t="s">
        <v>63</v>
      </c>
      <c r="AD3" s="1" t="s">
        <v>44</v>
      </c>
      <c r="AE3" s="3">
        <v>2869220</v>
      </c>
    </row>
    <row r="4" spans="1:36" x14ac:dyDescent="0.25">
      <c r="A4" s="2">
        <v>3</v>
      </c>
      <c r="B4" t="s">
        <v>118</v>
      </c>
      <c r="C4" s="12" t="s">
        <v>119</v>
      </c>
      <c r="D4" t="s">
        <v>120</v>
      </c>
      <c r="E4" t="s">
        <v>43</v>
      </c>
      <c r="F4">
        <v>411211</v>
      </c>
      <c r="G4">
        <v>100</v>
      </c>
      <c r="H4" s="1" t="s">
        <v>81</v>
      </c>
      <c r="I4" s="1" t="s">
        <v>44</v>
      </c>
      <c r="J4" s="3">
        <v>20000000</v>
      </c>
      <c r="K4" s="11" t="s">
        <v>82</v>
      </c>
      <c r="L4" t="s">
        <v>45</v>
      </c>
      <c r="M4" t="s">
        <v>118</v>
      </c>
      <c r="N4" s="12" t="s">
        <v>119</v>
      </c>
      <c r="O4" t="s">
        <v>120</v>
      </c>
      <c r="P4" t="s">
        <v>43</v>
      </c>
      <c r="Q4">
        <v>411211</v>
      </c>
      <c r="R4">
        <v>100</v>
      </c>
      <c r="S4" s="10" t="s">
        <v>63</v>
      </c>
      <c r="T4" s="1" t="s">
        <v>44</v>
      </c>
      <c r="U4" s="3">
        <v>20000000</v>
      </c>
      <c r="V4" s="1" t="s">
        <v>62</v>
      </c>
      <c r="AH4">
        <v>96363536</v>
      </c>
      <c r="AI4">
        <v>1221000</v>
      </c>
      <c r="AJ4">
        <f>AH4-AI4</f>
        <v>95142536</v>
      </c>
    </row>
    <row r="5" spans="1:36" x14ac:dyDescent="0.25">
      <c r="A5" s="2">
        <v>4</v>
      </c>
      <c r="B5" t="s">
        <v>118</v>
      </c>
      <c r="C5" s="12" t="s">
        <v>119</v>
      </c>
      <c r="D5" t="s">
        <v>120</v>
      </c>
      <c r="E5" t="s">
        <v>43</v>
      </c>
      <c r="F5">
        <v>411211</v>
      </c>
      <c r="G5">
        <v>100</v>
      </c>
      <c r="H5" s="10" t="s">
        <v>84</v>
      </c>
      <c r="I5" s="1" t="s">
        <v>44</v>
      </c>
      <c r="J5" s="3">
        <v>20000000</v>
      </c>
      <c r="K5" s="11" t="s">
        <v>83</v>
      </c>
      <c r="L5" t="s">
        <v>59</v>
      </c>
      <c r="M5" t="s">
        <v>118</v>
      </c>
      <c r="N5" s="12" t="s">
        <v>119</v>
      </c>
      <c r="O5" t="s">
        <v>120</v>
      </c>
      <c r="P5" t="s">
        <v>43</v>
      </c>
      <c r="Q5">
        <v>411211</v>
      </c>
      <c r="R5">
        <v>100</v>
      </c>
      <c r="S5" s="10" t="s">
        <v>63</v>
      </c>
      <c r="T5" s="1" t="s">
        <v>44</v>
      </c>
      <c r="U5" s="3">
        <v>20000000</v>
      </c>
      <c r="V5" s="1" t="s">
        <v>62</v>
      </c>
    </row>
    <row r="6" spans="1:36" x14ac:dyDescent="0.25">
      <c r="A6" s="2">
        <v>5</v>
      </c>
      <c r="B6" t="s">
        <v>118</v>
      </c>
      <c r="C6" s="12" t="s">
        <v>119</v>
      </c>
      <c r="D6" t="s">
        <v>120</v>
      </c>
      <c r="E6" t="s">
        <v>43</v>
      </c>
      <c r="F6">
        <v>411211</v>
      </c>
      <c r="G6">
        <v>100</v>
      </c>
      <c r="H6" s="1" t="s">
        <v>85</v>
      </c>
      <c r="I6" s="1" t="s">
        <v>44</v>
      </c>
      <c r="J6" s="3">
        <v>52273316</v>
      </c>
      <c r="K6" s="11" t="s">
        <v>86</v>
      </c>
      <c r="L6" t="s">
        <v>59</v>
      </c>
      <c r="M6" t="s">
        <v>118</v>
      </c>
      <c r="N6" s="12" t="s">
        <v>119</v>
      </c>
      <c r="O6" t="s">
        <v>120</v>
      </c>
      <c r="P6" t="s">
        <v>43</v>
      </c>
      <c r="Q6">
        <v>411211</v>
      </c>
      <c r="R6">
        <v>100</v>
      </c>
      <c r="S6" s="10" t="s">
        <v>63</v>
      </c>
      <c r="T6" s="1" t="s">
        <v>44</v>
      </c>
      <c r="U6" s="3">
        <v>20000000</v>
      </c>
      <c r="V6" s="1" t="s">
        <v>62</v>
      </c>
      <c r="AH6">
        <f>20000000+20000000+52273316</f>
        <v>92273316</v>
      </c>
      <c r="AI6" s="13">
        <f>AH6+AE3</f>
        <v>95142536</v>
      </c>
    </row>
    <row r="7" spans="1:36" x14ac:dyDescent="0.25">
      <c r="A7" s="2">
        <v>6</v>
      </c>
      <c r="B7" t="s">
        <v>118</v>
      </c>
      <c r="C7" s="12" t="s">
        <v>119</v>
      </c>
      <c r="D7" t="s">
        <v>120</v>
      </c>
      <c r="E7" t="s">
        <v>43</v>
      </c>
      <c r="F7">
        <v>411211</v>
      </c>
      <c r="G7">
        <v>100</v>
      </c>
      <c r="H7" s="1"/>
      <c r="I7" s="1" t="s">
        <v>44</v>
      </c>
      <c r="J7" s="3">
        <v>63987069</v>
      </c>
      <c r="K7" s="4">
        <v>42038</v>
      </c>
      <c r="L7" t="s">
        <v>45</v>
      </c>
      <c r="M7" t="s">
        <v>118</v>
      </c>
      <c r="N7" s="12" t="s">
        <v>119</v>
      </c>
      <c r="O7" t="s">
        <v>120</v>
      </c>
      <c r="P7" t="s">
        <v>43</v>
      </c>
      <c r="Q7">
        <v>411121</v>
      </c>
      <c r="R7">
        <v>100</v>
      </c>
      <c r="S7" s="1"/>
      <c r="T7" s="1" t="s">
        <v>44</v>
      </c>
      <c r="U7" s="3">
        <v>20000000</v>
      </c>
      <c r="V7" s="1" t="s">
        <v>62</v>
      </c>
    </row>
    <row r="8" spans="1:36" x14ac:dyDescent="0.25">
      <c r="A8" s="2">
        <v>7</v>
      </c>
      <c r="B8" t="s">
        <v>118</v>
      </c>
      <c r="C8" s="12" t="s">
        <v>119</v>
      </c>
      <c r="D8" t="s">
        <v>120</v>
      </c>
      <c r="E8" t="s">
        <v>43</v>
      </c>
      <c r="F8">
        <v>411211</v>
      </c>
      <c r="G8">
        <v>100</v>
      </c>
      <c r="H8" s="1"/>
      <c r="I8" s="1" t="s">
        <v>44</v>
      </c>
      <c r="J8" s="3">
        <v>3716500</v>
      </c>
      <c r="K8" s="4">
        <v>42038</v>
      </c>
      <c r="L8" t="s">
        <v>45</v>
      </c>
      <c r="M8" t="s">
        <v>118</v>
      </c>
      <c r="N8" s="12" t="s">
        <v>119</v>
      </c>
      <c r="O8" t="s">
        <v>120</v>
      </c>
      <c r="P8" t="s">
        <v>43</v>
      </c>
      <c r="Q8">
        <v>411211</v>
      </c>
      <c r="R8">
        <v>100</v>
      </c>
      <c r="S8" s="1"/>
      <c r="T8" s="1" t="s">
        <v>44</v>
      </c>
      <c r="U8" s="3">
        <v>20000000</v>
      </c>
      <c r="V8" s="1" t="s">
        <v>62</v>
      </c>
    </row>
    <row r="9" spans="1:36" x14ac:dyDescent="0.25">
      <c r="A9" s="2">
        <v>8</v>
      </c>
      <c r="B9" t="s">
        <v>118</v>
      </c>
      <c r="C9" s="12" t="s">
        <v>119</v>
      </c>
      <c r="D9" t="s">
        <v>120</v>
      </c>
      <c r="E9" t="s">
        <v>43</v>
      </c>
      <c r="F9">
        <v>411211</v>
      </c>
      <c r="G9">
        <v>100</v>
      </c>
      <c r="H9" s="1"/>
      <c r="I9" s="1" t="s">
        <v>44</v>
      </c>
      <c r="J9" s="3">
        <v>63987069</v>
      </c>
      <c r="K9" s="4">
        <v>42038</v>
      </c>
      <c r="L9" t="s">
        <v>45</v>
      </c>
      <c r="M9" t="s">
        <v>118</v>
      </c>
      <c r="N9" s="12" t="s">
        <v>119</v>
      </c>
      <c r="O9" t="s">
        <v>120</v>
      </c>
      <c r="P9" t="s">
        <v>43</v>
      </c>
      <c r="Q9">
        <v>411211</v>
      </c>
      <c r="R9">
        <v>100</v>
      </c>
      <c r="S9" s="1"/>
      <c r="T9" s="1" t="s">
        <v>44</v>
      </c>
      <c r="U9" s="3">
        <v>20000000</v>
      </c>
      <c r="V9" s="1" t="s">
        <v>62</v>
      </c>
    </row>
    <row r="10" spans="1:36" x14ac:dyDescent="0.25">
      <c r="A10" s="2">
        <v>9</v>
      </c>
      <c r="B10" t="s">
        <v>118</v>
      </c>
      <c r="C10" s="12" t="s">
        <v>119</v>
      </c>
      <c r="D10" t="s">
        <v>120</v>
      </c>
      <c r="E10" t="s">
        <v>43</v>
      </c>
      <c r="F10">
        <v>411211</v>
      </c>
      <c r="G10">
        <v>100</v>
      </c>
      <c r="H10" s="10"/>
      <c r="I10" s="1" t="s">
        <v>44</v>
      </c>
      <c r="J10" s="3">
        <v>105455</v>
      </c>
      <c r="K10" s="11" t="s">
        <v>51</v>
      </c>
      <c r="L10" t="s">
        <v>52</v>
      </c>
      <c r="M10" t="s">
        <v>118</v>
      </c>
      <c r="N10" s="12" t="s">
        <v>119</v>
      </c>
      <c r="O10" t="s">
        <v>120</v>
      </c>
      <c r="P10" t="s">
        <v>43</v>
      </c>
      <c r="Q10">
        <v>411211</v>
      </c>
      <c r="R10">
        <v>100</v>
      </c>
      <c r="S10" s="1"/>
      <c r="T10" s="1" t="s">
        <v>44</v>
      </c>
      <c r="U10" s="3">
        <v>20000000</v>
      </c>
      <c r="V10" s="1" t="s">
        <v>62</v>
      </c>
    </row>
    <row r="11" spans="1:36" x14ac:dyDescent="0.25">
      <c r="A11" s="2">
        <v>10</v>
      </c>
      <c r="B11" t="s">
        <v>118</v>
      </c>
      <c r="C11" s="12" t="s">
        <v>119</v>
      </c>
      <c r="D11" t="s">
        <v>120</v>
      </c>
      <c r="E11" t="s">
        <v>103</v>
      </c>
      <c r="F11">
        <v>411121</v>
      </c>
      <c r="G11">
        <v>100</v>
      </c>
      <c r="H11" s="1" t="s">
        <v>104</v>
      </c>
      <c r="I11" s="1" t="s">
        <v>44</v>
      </c>
      <c r="J11" s="3">
        <v>34150600</v>
      </c>
      <c r="K11" s="11" t="s">
        <v>105</v>
      </c>
      <c r="L11" t="s">
        <v>45</v>
      </c>
      <c r="M11" t="s">
        <v>118</v>
      </c>
      <c r="N11" s="12" t="s">
        <v>119</v>
      </c>
      <c r="O11" t="s">
        <v>120</v>
      </c>
      <c r="P11" t="s">
        <v>43</v>
      </c>
      <c r="Q11">
        <v>411211</v>
      </c>
      <c r="R11">
        <v>100</v>
      </c>
      <c r="S11" s="1" t="s">
        <v>106</v>
      </c>
      <c r="T11" s="1" t="s">
        <v>44</v>
      </c>
      <c r="U11" s="3">
        <v>20000000</v>
      </c>
      <c r="V11" s="1" t="s">
        <v>62</v>
      </c>
      <c r="AF11" t="s">
        <v>108</v>
      </c>
    </row>
    <row r="12" spans="1:36" x14ac:dyDescent="0.25">
      <c r="A12" s="2">
        <v>11</v>
      </c>
      <c r="B12" t="s">
        <v>118</v>
      </c>
      <c r="C12" s="12" t="s">
        <v>119</v>
      </c>
      <c r="D12" t="s">
        <v>120</v>
      </c>
      <c r="E12" t="s">
        <v>43</v>
      </c>
      <c r="F12">
        <v>411121</v>
      </c>
      <c r="G12">
        <v>100</v>
      </c>
      <c r="H12" s="1" t="s">
        <v>109</v>
      </c>
      <c r="I12" s="1" t="s">
        <v>44</v>
      </c>
      <c r="J12" s="3">
        <v>4718000</v>
      </c>
      <c r="K12" s="11" t="s">
        <v>110</v>
      </c>
      <c r="L12" t="s">
        <v>111</v>
      </c>
      <c r="M12" t="s">
        <v>118</v>
      </c>
      <c r="N12" s="12" t="s">
        <v>119</v>
      </c>
      <c r="O12" t="s">
        <v>120</v>
      </c>
      <c r="P12" t="s">
        <v>114</v>
      </c>
      <c r="Q12">
        <v>411211</v>
      </c>
      <c r="R12">
        <v>310</v>
      </c>
      <c r="S12" s="1" t="s">
        <v>112</v>
      </c>
      <c r="T12" t="s">
        <v>113</v>
      </c>
      <c r="U12" s="3">
        <v>20000000</v>
      </c>
      <c r="V12" s="1" t="s">
        <v>62</v>
      </c>
    </row>
    <row r="13" spans="1:36" x14ac:dyDescent="0.25">
      <c r="A13" s="2">
        <v>12</v>
      </c>
      <c r="B13" t="s">
        <v>118</v>
      </c>
      <c r="C13" s="12" t="s">
        <v>119</v>
      </c>
      <c r="D13" t="s">
        <v>120</v>
      </c>
      <c r="E13" t="s">
        <v>43</v>
      </c>
      <c r="F13">
        <v>411211</v>
      </c>
      <c r="G13">
        <v>100</v>
      </c>
      <c r="H13" s="1" t="s">
        <v>115</v>
      </c>
      <c r="I13" s="1" t="s">
        <v>44</v>
      </c>
      <c r="J13" s="3">
        <v>195500000</v>
      </c>
      <c r="K13" s="11" t="s">
        <v>116</v>
      </c>
      <c r="L13" t="s">
        <v>45</v>
      </c>
      <c r="M13" t="s">
        <v>118</v>
      </c>
      <c r="N13" s="12" t="s">
        <v>119</v>
      </c>
      <c r="O13" t="s">
        <v>120</v>
      </c>
      <c r="P13" t="s">
        <v>43</v>
      </c>
      <c r="Q13">
        <v>411211</v>
      </c>
      <c r="R13">
        <v>100</v>
      </c>
      <c r="S13" s="1" t="s">
        <v>115</v>
      </c>
      <c r="T13" s="1" t="s">
        <v>44</v>
      </c>
      <c r="U13" s="3">
        <v>20000000</v>
      </c>
      <c r="V13" s="1" t="s">
        <v>62</v>
      </c>
      <c r="AF13" t="s">
        <v>121</v>
      </c>
    </row>
    <row r="14" spans="1:36" x14ac:dyDescent="0.25">
      <c r="A14" s="2">
        <v>13</v>
      </c>
      <c r="B14" t="s">
        <v>118</v>
      </c>
      <c r="C14" s="12" t="s">
        <v>119</v>
      </c>
      <c r="D14" t="s">
        <v>120</v>
      </c>
      <c r="I14" s="1" t="s">
        <v>44</v>
      </c>
      <c r="N14" s="12" t="s">
        <v>119</v>
      </c>
      <c r="O14" t="s">
        <v>120</v>
      </c>
      <c r="P14" t="s">
        <v>43</v>
      </c>
      <c r="U14" s="3">
        <v>20000000</v>
      </c>
      <c r="V14" s="1" t="s">
        <v>62</v>
      </c>
    </row>
    <row r="15" spans="1:36" x14ac:dyDescent="0.25">
      <c r="A15" s="2">
        <v>14</v>
      </c>
      <c r="I15" s="1" t="s">
        <v>44</v>
      </c>
      <c r="P15" t="s">
        <v>43</v>
      </c>
    </row>
    <row r="16" spans="1:36" x14ac:dyDescent="0.25">
      <c r="A16" s="2">
        <v>15</v>
      </c>
      <c r="I16" s="1" t="s">
        <v>44</v>
      </c>
      <c r="P16" t="s">
        <v>43</v>
      </c>
    </row>
    <row r="17" spans="1:16" x14ac:dyDescent="0.25">
      <c r="A17" s="2">
        <v>16</v>
      </c>
      <c r="I17" s="1" t="s">
        <v>44</v>
      </c>
      <c r="P17" t="s">
        <v>43</v>
      </c>
    </row>
    <row r="18" spans="1:16" x14ac:dyDescent="0.25">
      <c r="A18" s="2">
        <v>17</v>
      </c>
      <c r="I18" s="1" t="s">
        <v>44</v>
      </c>
      <c r="P18" t="s">
        <v>43</v>
      </c>
    </row>
    <row r="19" spans="1:16" x14ac:dyDescent="0.25">
      <c r="A19" s="2">
        <v>18</v>
      </c>
      <c r="I19" s="1" t="s">
        <v>44</v>
      </c>
      <c r="P19" t="s">
        <v>43</v>
      </c>
    </row>
    <row r="20" spans="1:16" x14ac:dyDescent="0.25">
      <c r="A20" s="2">
        <v>19</v>
      </c>
      <c r="I20" s="1" t="s">
        <v>44</v>
      </c>
      <c r="P20" t="s">
        <v>43</v>
      </c>
    </row>
    <row r="21" spans="1:16" x14ac:dyDescent="0.25">
      <c r="A21" s="2">
        <v>20</v>
      </c>
      <c r="I21" s="1" t="s">
        <v>44</v>
      </c>
      <c r="P21" t="s">
        <v>43</v>
      </c>
    </row>
    <row r="22" spans="1:16" x14ac:dyDescent="0.25">
      <c r="A22" s="2">
        <v>21</v>
      </c>
      <c r="I22" s="1" t="s">
        <v>44</v>
      </c>
      <c r="P22" t="s">
        <v>43</v>
      </c>
    </row>
    <row r="23" spans="1:16" x14ac:dyDescent="0.25">
      <c r="A23" s="2">
        <v>22</v>
      </c>
      <c r="I23" s="1" t="s">
        <v>44</v>
      </c>
      <c r="P23" t="s">
        <v>43</v>
      </c>
    </row>
    <row r="24" spans="1:16" x14ac:dyDescent="0.25">
      <c r="A24" s="2">
        <v>23</v>
      </c>
      <c r="P24" t="s">
        <v>43</v>
      </c>
    </row>
    <row r="25" spans="1:16" x14ac:dyDescent="0.25">
      <c r="A25" s="2">
        <v>24</v>
      </c>
      <c r="P25" t="s">
        <v>43</v>
      </c>
    </row>
    <row r="26" spans="1:16" x14ac:dyDescent="0.25">
      <c r="A26" s="2">
        <v>25</v>
      </c>
      <c r="P26" t="s">
        <v>43</v>
      </c>
    </row>
    <row r="27" spans="1:16" x14ac:dyDescent="0.25">
      <c r="A27" s="2">
        <v>26</v>
      </c>
      <c r="P27" t="s">
        <v>43</v>
      </c>
    </row>
    <row r="28" spans="1:16" x14ac:dyDescent="0.25">
      <c r="A28" s="2">
        <v>27</v>
      </c>
      <c r="P28" t="s">
        <v>43</v>
      </c>
    </row>
    <row r="29" spans="1:16" x14ac:dyDescent="0.25">
      <c r="A29" s="2">
        <v>28</v>
      </c>
      <c r="P29" t="s">
        <v>43</v>
      </c>
    </row>
    <row r="30" spans="1:16" x14ac:dyDescent="0.25">
      <c r="A30" s="2">
        <v>29</v>
      </c>
      <c r="P30" t="s">
        <v>43</v>
      </c>
    </row>
    <row r="31" spans="1:16" x14ac:dyDescent="0.25">
      <c r="A31" s="2">
        <v>30</v>
      </c>
      <c r="P31" t="s">
        <v>43</v>
      </c>
    </row>
    <row r="32" spans="1:16" x14ac:dyDescent="0.25">
      <c r="A32" s="2">
        <v>31</v>
      </c>
      <c r="P32" t="s">
        <v>43</v>
      </c>
    </row>
    <row r="33" spans="1:16" x14ac:dyDescent="0.25">
      <c r="A33" s="2">
        <v>32</v>
      </c>
      <c r="P33" t="s">
        <v>43</v>
      </c>
    </row>
    <row r="34" spans="1:16" x14ac:dyDescent="0.25">
      <c r="A34" s="2">
        <v>33</v>
      </c>
      <c r="P34" t="s">
        <v>43</v>
      </c>
    </row>
    <row r="35" spans="1:16" x14ac:dyDescent="0.25">
      <c r="A35" s="2">
        <v>34</v>
      </c>
      <c r="P35" t="s">
        <v>43</v>
      </c>
    </row>
    <row r="36" spans="1:16" x14ac:dyDescent="0.25">
      <c r="A36" s="2">
        <v>35</v>
      </c>
      <c r="P36" t="s">
        <v>43</v>
      </c>
    </row>
    <row r="37" spans="1:16" x14ac:dyDescent="0.25">
      <c r="A37" s="2">
        <v>36</v>
      </c>
      <c r="P37" t="s">
        <v>43</v>
      </c>
    </row>
    <row r="38" spans="1:16" x14ac:dyDescent="0.25">
      <c r="A38" s="2">
        <v>37</v>
      </c>
      <c r="P38" t="s">
        <v>43</v>
      </c>
    </row>
    <row r="39" spans="1:16" x14ac:dyDescent="0.25">
      <c r="A39" s="2">
        <v>38</v>
      </c>
      <c r="P39" t="s">
        <v>43</v>
      </c>
    </row>
    <row r="40" spans="1:16" x14ac:dyDescent="0.25">
      <c r="A40" s="2">
        <v>39</v>
      </c>
      <c r="P40" t="s">
        <v>43</v>
      </c>
    </row>
    <row r="41" spans="1:16" x14ac:dyDescent="0.25">
      <c r="A41" s="2">
        <v>40</v>
      </c>
      <c r="P41" t="s">
        <v>43</v>
      </c>
    </row>
  </sheetData>
  <pageMargins left="0.7" right="0.7" top="0.75" bottom="0.75" header="0.3" footer="0.3"/>
  <pageSetup paperSize="1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1"/>
  <sheetViews>
    <sheetView topLeftCell="A31" workbookViewId="0">
      <selection activeCell="AC20" sqref="AC20"/>
    </sheetView>
  </sheetViews>
  <sheetFormatPr defaultColWidth="3.7109375" defaultRowHeight="15" x14ac:dyDescent="0.25"/>
  <cols>
    <col min="1" max="3" width="3.7109375" style="5"/>
    <col min="4" max="4" width="3.5703125" style="5" customWidth="1"/>
    <col min="5" max="10" width="3.7109375" style="5"/>
    <col min="11" max="11" width="4.7109375" style="5" customWidth="1"/>
    <col min="12" max="16384" width="3.7109375" style="5"/>
  </cols>
  <sheetData>
    <row r="2" spans="1:32" x14ac:dyDescent="0.25">
      <c r="A2" s="5" t="s">
        <v>47</v>
      </c>
      <c r="D2" s="9"/>
      <c r="E2" s="9"/>
      <c r="F2" s="9"/>
      <c r="G2" s="9"/>
      <c r="H2" s="9"/>
      <c r="I2" s="9"/>
      <c r="J2" s="9"/>
    </row>
    <row r="3" spans="1:32" ht="15.75" thickBot="1" x14ac:dyDescent="0.3"/>
    <row r="4" spans="1:32" x14ac:dyDescent="0.25">
      <c r="A4" s="5" t="s">
        <v>0</v>
      </c>
      <c r="C4" s="5" t="s">
        <v>1</v>
      </c>
      <c r="D4" s="5" t="s">
        <v>2</v>
      </c>
      <c r="AD4" s="20">
        <v>5</v>
      </c>
      <c r="AE4" s="21"/>
      <c r="AF4" s="22"/>
    </row>
    <row r="5" spans="1:32" x14ac:dyDescent="0.25">
      <c r="AD5" s="23"/>
      <c r="AE5" s="24"/>
      <c r="AF5" s="25"/>
    </row>
    <row r="6" spans="1:32" x14ac:dyDescent="0.25">
      <c r="A6" s="5" t="s">
        <v>3</v>
      </c>
      <c r="AD6" s="23"/>
      <c r="AE6" s="24"/>
      <c r="AF6" s="25"/>
    </row>
    <row r="7" spans="1:32" ht="15.75" thickBot="1" x14ac:dyDescent="0.3">
      <c r="A7" s="5" t="s">
        <v>4</v>
      </c>
      <c r="AD7" s="26"/>
      <c r="AE7" s="27"/>
      <c r="AF7" s="28"/>
    </row>
    <row r="8" spans="1:32" x14ac:dyDescent="0.25">
      <c r="A8" s="5" t="s">
        <v>5</v>
      </c>
      <c r="AD8" s="5" t="s">
        <v>50</v>
      </c>
    </row>
    <row r="11" spans="1:32" x14ac:dyDescent="0.25">
      <c r="A11" s="5" t="s">
        <v>6</v>
      </c>
    </row>
    <row r="13" spans="1:32" ht="29.25" customHeight="1" x14ac:dyDescent="0.25">
      <c r="A13" s="19" t="s">
        <v>7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5" spans="1:32" x14ac:dyDescent="0.25">
      <c r="A15" s="5" t="s">
        <v>8</v>
      </c>
      <c r="G15" s="6"/>
    </row>
    <row r="17" spans="1:24" x14ac:dyDescent="0.25">
      <c r="B17" s="5" t="s">
        <v>9</v>
      </c>
      <c r="J17" s="6" t="s">
        <v>1</v>
      </c>
      <c r="K17" s="29" t="str">
        <f>VLOOKUP(AD4,DATA!A:U,2,0)</f>
        <v>PT.AAAAABBBBBBBBB</v>
      </c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</row>
    <row r="18" spans="1:24" x14ac:dyDescent="0.25">
      <c r="B18" s="5" t="s">
        <v>10</v>
      </c>
      <c r="J18" s="6" t="s">
        <v>1</v>
      </c>
      <c r="K18" s="29" t="str">
        <f>VLOOKUP(AD4,DATA!A:U,3,0)</f>
        <v>31.111.111.0-111.000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</row>
    <row r="19" spans="1:24" x14ac:dyDescent="0.25">
      <c r="B19" s="5" t="s">
        <v>11</v>
      </c>
      <c r="J19" s="6" t="s">
        <v>1</v>
      </c>
      <c r="K19" s="29" t="str">
        <f>VLOOKUP(AD4,DATA!A:U,4,0)</f>
        <v>Jl.Angkasapura Nomor 3 Angkasa</v>
      </c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</row>
    <row r="20" spans="1:24" x14ac:dyDescent="0.25">
      <c r="B20" s="5" t="s">
        <v>12</v>
      </c>
      <c r="J20" s="6" t="s">
        <v>1</v>
      </c>
      <c r="K20" s="29" t="str">
        <f>VLOOKUP(AD4,DATA!A:U,5,0)</f>
        <v>PPN Dalam Negeri</v>
      </c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</row>
    <row r="21" spans="1:24" x14ac:dyDescent="0.25">
      <c r="B21" s="5" t="s">
        <v>13</v>
      </c>
      <c r="J21" s="6" t="s">
        <v>1</v>
      </c>
      <c r="K21" s="29">
        <f>VLOOKUP(AD4,DATA!A:U,6,0)</f>
        <v>411211</v>
      </c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</row>
    <row r="22" spans="1:24" x14ac:dyDescent="0.25">
      <c r="B22" s="5" t="s">
        <v>14</v>
      </c>
      <c r="J22" s="6" t="s">
        <v>1</v>
      </c>
      <c r="K22" s="29">
        <f>VLOOKUP(AD4,DATA!A:U,7,0)</f>
        <v>100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</row>
    <row r="23" spans="1:24" x14ac:dyDescent="0.25">
      <c r="B23" s="5" t="s">
        <v>15</v>
      </c>
      <c r="J23" s="6" t="s">
        <v>1</v>
      </c>
      <c r="K23" s="29" t="str">
        <f>VLOOKUP(AD4,DATA!A:U,8,0)</f>
        <v>Juni / 2014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spans="1:24" x14ac:dyDescent="0.25">
      <c r="B24" s="5" t="s">
        <v>16</v>
      </c>
      <c r="J24" s="6" t="s">
        <v>1</v>
      </c>
      <c r="K24" s="29" t="str">
        <f>VLOOKUP(AD4,DATA!A:U,9,0)</f>
        <v>-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</row>
    <row r="25" spans="1:24" x14ac:dyDescent="0.25">
      <c r="B25" s="5" t="s">
        <v>17</v>
      </c>
      <c r="J25" s="6" t="s">
        <v>1</v>
      </c>
      <c r="K25" s="5" t="s">
        <v>46</v>
      </c>
      <c r="L25" s="30">
        <f>VLOOKUP(AD4,DATA!A:U,10,0)</f>
        <v>52273316</v>
      </c>
      <c r="M25" s="30"/>
      <c r="N25" s="30"/>
      <c r="O25" s="30"/>
      <c r="P25" s="7"/>
      <c r="Q25" s="7"/>
      <c r="R25" s="7"/>
      <c r="S25" s="7"/>
      <c r="T25" s="7"/>
      <c r="U25" s="7"/>
      <c r="V25" s="7"/>
      <c r="W25" s="7"/>
      <c r="X25" s="7"/>
    </row>
    <row r="26" spans="1:24" x14ac:dyDescent="0.25">
      <c r="B26" s="5" t="s">
        <v>19</v>
      </c>
      <c r="J26" s="6" t="s">
        <v>1</v>
      </c>
      <c r="K26" s="32" t="str">
        <f>VLOOKUP(AD4,DATA!A:U,11,0)</f>
        <v>28 Juli 2015</v>
      </c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4" x14ac:dyDescent="0.25">
      <c r="B27" s="5" t="s">
        <v>18</v>
      </c>
      <c r="J27" s="6" t="s">
        <v>1</v>
      </c>
      <c r="K27" s="29" t="str">
        <f>VLOOKUP(AD4,DATA!A:U,12,0)</f>
        <v>BPD Jatim</v>
      </c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spans="1:24" x14ac:dyDescent="0.25">
      <c r="B28" s="5" t="s">
        <v>20</v>
      </c>
      <c r="J28" s="6" t="s">
        <v>1</v>
      </c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</row>
    <row r="30" spans="1:24" x14ac:dyDescent="0.25">
      <c r="A30" s="5" t="s">
        <v>21</v>
      </c>
    </row>
    <row r="32" spans="1:24" x14ac:dyDescent="0.25">
      <c r="A32" s="8"/>
      <c r="B32" s="5" t="s">
        <v>9</v>
      </c>
      <c r="J32" s="6" t="s">
        <v>1</v>
      </c>
      <c r="K32" s="29" t="str">
        <f>VLOOKUP(AD4,DATA!A:U,13,0)</f>
        <v>PT.AAAAABBBBBBBBB</v>
      </c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</row>
    <row r="33" spans="1:24" x14ac:dyDescent="0.25">
      <c r="B33" s="5" t="s">
        <v>10</v>
      </c>
      <c r="J33" s="6" t="s">
        <v>1</v>
      </c>
      <c r="K33" s="29" t="str">
        <f>VLOOKUP(AD4,DATA!A:U,14,0)</f>
        <v>31.111.111.0-111.000</v>
      </c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</row>
    <row r="34" spans="1:24" x14ac:dyDescent="0.25">
      <c r="B34" s="5" t="s">
        <v>11</v>
      </c>
      <c r="J34" s="6" t="s">
        <v>1</v>
      </c>
      <c r="K34" s="29" t="str">
        <f>VLOOKUP(AD4,DATA!A:U,15,0)</f>
        <v>Jl.Angkasapura Nomor 3 Angkasa</v>
      </c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</row>
    <row r="35" spans="1:24" x14ac:dyDescent="0.25">
      <c r="B35" s="5" t="s">
        <v>12</v>
      </c>
      <c r="J35" s="6" t="s">
        <v>1</v>
      </c>
      <c r="K35" s="29" t="str">
        <f>VLOOKUP(AD4,DATA!A:U,16,0)</f>
        <v>PPN Dalam Negeri</v>
      </c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</row>
    <row r="36" spans="1:24" x14ac:dyDescent="0.25">
      <c r="B36" s="5" t="s">
        <v>13</v>
      </c>
      <c r="J36" s="6" t="s">
        <v>1</v>
      </c>
      <c r="K36" s="29">
        <f>VLOOKUP(AD4,DATA!A:U,17,0)</f>
        <v>411211</v>
      </c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</row>
    <row r="37" spans="1:24" x14ac:dyDescent="0.25">
      <c r="B37" s="5" t="s">
        <v>14</v>
      </c>
      <c r="J37" s="6" t="s">
        <v>1</v>
      </c>
      <c r="K37" s="29">
        <f>VLOOKUP(AD4,DATA!A:U,18,0)</f>
        <v>100</v>
      </c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</row>
    <row r="38" spans="1:24" x14ac:dyDescent="0.25">
      <c r="B38" s="5" t="s">
        <v>15</v>
      </c>
      <c r="J38" s="6" t="s">
        <v>1</v>
      </c>
      <c r="K38" s="29" t="str">
        <f>VLOOKUP(AD4,DATA!A:U,19,0)</f>
        <v>Mei 2014</v>
      </c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</row>
    <row r="39" spans="1:24" x14ac:dyDescent="0.25">
      <c r="B39" s="5" t="s">
        <v>16</v>
      </c>
      <c r="J39" s="6" t="s">
        <v>1</v>
      </c>
      <c r="K39" s="29" t="str">
        <f>VLOOKUP(AD4,DATA!A:U,20,0)</f>
        <v>-</v>
      </c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</row>
    <row r="40" spans="1:24" x14ac:dyDescent="0.25">
      <c r="B40" s="5" t="s">
        <v>17</v>
      </c>
      <c r="J40" s="6" t="s">
        <v>1</v>
      </c>
      <c r="K40" s="5" t="s">
        <v>46</v>
      </c>
      <c r="L40" s="31">
        <f>VLOOKUP(AD4,DATA!A:U,21,0)</f>
        <v>20000000</v>
      </c>
      <c r="M40" s="31"/>
      <c r="N40" s="31"/>
      <c r="O40" s="31"/>
      <c r="P40" s="7"/>
      <c r="Q40" s="7"/>
      <c r="R40" s="7"/>
      <c r="S40" s="7"/>
      <c r="T40" s="7"/>
      <c r="U40" s="7"/>
      <c r="V40" s="7"/>
      <c r="W40" s="7"/>
      <c r="X40" s="7"/>
    </row>
    <row r="41" spans="1:24" x14ac:dyDescent="0.25">
      <c r="J41" s="6"/>
    </row>
    <row r="42" spans="1:24" x14ac:dyDescent="0.25">
      <c r="A42" s="5" t="s">
        <v>22</v>
      </c>
      <c r="J42" s="6"/>
    </row>
    <row r="43" spans="1:24" x14ac:dyDescent="0.25">
      <c r="J43" s="6"/>
    </row>
    <row r="44" spans="1:24" x14ac:dyDescent="0.25">
      <c r="J44" s="6"/>
    </row>
    <row r="45" spans="1:24" x14ac:dyDescent="0.25">
      <c r="J45" s="6"/>
      <c r="O45" s="5" t="s">
        <v>48</v>
      </c>
    </row>
    <row r="46" spans="1:24" x14ac:dyDescent="0.25">
      <c r="J46" s="6"/>
    </row>
    <row r="47" spans="1:24" x14ac:dyDescent="0.25">
      <c r="J47" s="6"/>
    </row>
    <row r="48" spans="1:24" x14ac:dyDescent="0.25">
      <c r="J48" s="6"/>
    </row>
    <row r="49" spans="10:13" x14ac:dyDescent="0.25">
      <c r="J49" s="6"/>
    </row>
    <row r="50" spans="10:13" x14ac:dyDescent="0.25">
      <c r="J50" s="6"/>
    </row>
    <row r="51" spans="10:13" x14ac:dyDescent="0.25">
      <c r="M51" s="5" t="s">
        <v>49</v>
      </c>
    </row>
  </sheetData>
  <mergeCells count="23">
    <mergeCell ref="L25:O25"/>
    <mergeCell ref="L40:O40"/>
    <mergeCell ref="K35:X35"/>
    <mergeCell ref="K36:X36"/>
    <mergeCell ref="K37:X37"/>
    <mergeCell ref="K38:X38"/>
    <mergeCell ref="K39:X39"/>
    <mergeCell ref="K26:X26"/>
    <mergeCell ref="K27:X27"/>
    <mergeCell ref="K28:X28"/>
    <mergeCell ref="K32:X32"/>
    <mergeCell ref="K33:X33"/>
    <mergeCell ref="K34:X34"/>
    <mergeCell ref="K20:X20"/>
    <mergeCell ref="K21:X21"/>
    <mergeCell ref="K22:X22"/>
    <mergeCell ref="K23:X23"/>
    <mergeCell ref="K24:X24"/>
    <mergeCell ref="A13:X13"/>
    <mergeCell ref="AD4:AF7"/>
    <mergeCell ref="K17:X17"/>
    <mergeCell ref="K18:X18"/>
    <mergeCell ref="K19:X19"/>
  </mergeCells>
  <pageMargins left="0.7" right="0.7" top="0.75" bottom="0.75" header="0.3" footer="0.3"/>
  <pageSetup paperSize="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view="pageBreakPreview" zoomScale="60" zoomScaleNormal="100" workbookViewId="0">
      <selection activeCell="P2" sqref="P2"/>
    </sheetView>
  </sheetViews>
  <sheetFormatPr defaultColWidth="3.7109375" defaultRowHeight="15" x14ac:dyDescent="0.25"/>
  <cols>
    <col min="1" max="3" width="3.7109375" style="5"/>
    <col min="4" max="4" width="3.5703125" style="5" customWidth="1"/>
    <col min="5" max="10" width="3.7109375" style="5"/>
    <col min="11" max="11" width="4.7109375" style="5" customWidth="1"/>
    <col min="12" max="16384" width="3.7109375" style="5"/>
  </cols>
  <sheetData>
    <row r="1" spans="1:32" x14ac:dyDescent="0.25">
      <c r="A1" s="5" t="s">
        <v>87</v>
      </c>
      <c r="D1" s="5" t="s">
        <v>1</v>
      </c>
      <c r="P1" s="36" t="s">
        <v>127</v>
      </c>
      <c r="Q1" s="36"/>
      <c r="R1" s="36"/>
      <c r="S1" s="36"/>
      <c r="T1" s="36"/>
      <c r="U1" s="36"/>
      <c r="V1" s="36"/>
      <c r="W1" s="36"/>
      <c r="X1" s="36"/>
      <c r="AD1" s="20">
        <v>12</v>
      </c>
      <c r="AE1" s="21"/>
      <c r="AF1" s="22"/>
    </row>
    <row r="2" spans="1:32" x14ac:dyDescent="0.25">
      <c r="A2" s="5" t="s">
        <v>88</v>
      </c>
      <c r="D2" s="5" t="s">
        <v>1</v>
      </c>
      <c r="E2" s="5" t="s">
        <v>117</v>
      </c>
      <c r="AD2" s="23"/>
      <c r="AE2" s="24"/>
      <c r="AF2" s="25"/>
    </row>
    <row r="3" spans="1:32" x14ac:dyDescent="0.25">
      <c r="A3" s="5" t="s">
        <v>0</v>
      </c>
      <c r="D3" s="5" t="s">
        <v>1</v>
      </c>
      <c r="E3" s="5" t="s">
        <v>2</v>
      </c>
      <c r="AD3" s="23"/>
      <c r="AE3" s="24"/>
      <c r="AF3" s="25"/>
    </row>
    <row r="4" spans="1:32" x14ac:dyDescent="0.25">
      <c r="AD4" s="23"/>
      <c r="AE4" s="24"/>
      <c r="AF4" s="25"/>
    </row>
    <row r="5" spans="1:32" x14ac:dyDescent="0.25">
      <c r="A5" s="5" t="s">
        <v>92</v>
      </c>
      <c r="AD5" s="23"/>
      <c r="AE5" s="24"/>
      <c r="AF5" s="25"/>
    </row>
    <row r="6" spans="1:32" x14ac:dyDescent="0.25">
      <c r="A6" s="5" t="s">
        <v>91</v>
      </c>
      <c r="AD6" s="23"/>
      <c r="AE6" s="24"/>
      <c r="AF6" s="25"/>
    </row>
    <row r="7" spans="1:32" ht="15.75" thickBot="1" x14ac:dyDescent="0.3">
      <c r="A7" s="5" t="s">
        <v>4</v>
      </c>
      <c r="AD7" s="26"/>
      <c r="AE7" s="27"/>
      <c r="AF7" s="28"/>
    </row>
    <row r="8" spans="1:32" x14ac:dyDescent="0.25">
      <c r="A8" s="5" t="s">
        <v>5</v>
      </c>
      <c r="AD8" s="5" t="s">
        <v>50</v>
      </c>
    </row>
    <row r="10" spans="1:32" ht="5.25" customHeight="1" x14ac:dyDescent="0.25"/>
    <row r="11" spans="1:32" x14ac:dyDescent="0.25">
      <c r="A11" s="5" t="s">
        <v>93</v>
      </c>
    </row>
    <row r="13" spans="1:32" x14ac:dyDescent="0.25">
      <c r="B13" s="5" t="s">
        <v>9</v>
      </c>
      <c r="J13" s="6" t="s">
        <v>1</v>
      </c>
    </row>
    <row r="14" spans="1:32" x14ac:dyDescent="0.25">
      <c r="B14" s="5" t="s">
        <v>10</v>
      </c>
      <c r="J14" s="6" t="s">
        <v>1</v>
      </c>
    </row>
    <row r="15" spans="1:32" x14ac:dyDescent="0.25">
      <c r="B15" s="5" t="s">
        <v>11</v>
      </c>
      <c r="J15" s="6" t="s">
        <v>1</v>
      </c>
      <c r="K15" s="5" t="str">
        <f>VLOOKUP(AD1,DATA!A:U,4,0)</f>
        <v>Jl.Angkasapura Nomor 3 Angkasa</v>
      </c>
    </row>
    <row r="16" spans="1:32" x14ac:dyDescent="0.25">
      <c r="B16" s="5" t="s">
        <v>94</v>
      </c>
      <c r="J16" s="6" t="s">
        <v>1</v>
      </c>
      <c r="K16" s="17"/>
    </row>
    <row r="17" spans="1:24" x14ac:dyDescent="0.25">
      <c r="B17" s="5" t="s">
        <v>95</v>
      </c>
      <c r="J17" s="6" t="s">
        <v>1</v>
      </c>
      <c r="K17" s="16"/>
      <c r="L17" s="5" t="s">
        <v>96</v>
      </c>
    </row>
    <row r="18" spans="1:24" ht="5.25" customHeight="1" x14ac:dyDescent="0.25">
      <c r="J18" s="6"/>
      <c r="K18" s="15"/>
    </row>
    <row r="19" spans="1:24" x14ac:dyDescent="0.25">
      <c r="K19" s="14"/>
      <c r="L19" s="5" t="s">
        <v>97</v>
      </c>
    </row>
    <row r="21" spans="1:24" x14ac:dyDescent="0.25">
      <c r="A21" s="5" t="s">
        <v>98</v>
      </c>
      <c r="G21" s="6"/>
    </row>
    <row r="22" spans="1:24" ht="9" customHeight="1" x14ac:dyDescent="0.25"/>
    <row r="23" spans="1:24" x14ac:dyDescent="0.25">
      <c r="B23" s="5" t="s">
        <v>9</v>
      </c>
      <c r="J23" s="6" t="s">
        <v>1</v>
      </c>
      <c r="K23" s="29" t="str">
        <f>VLOOKUP(AD1,DATA!A:U,2,0)</f>
        <v>PT.AAAAABBBBBBBBB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spans="1:24" x14ac:dyDescent="0.25">
      <c r="B24" s="5" t="s">
        <v>10</v>
      </c>
      <c r="J24" s="6" t="s">
        <v>1</v>
      </c>
      <c r="K24" s="29" t="str">
        <f>VLOOKUP(AD1,DATA!A:U,3,0)</f>
        <v>31.111.111.0-111.000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</row>
    <row r="25" spans="1:24" x14ac:dyDescent="0.25">
      <c r="B25" s="5" t="s">
        <v>11</v>
      </c>
      <c r="J25" s="6" t="s">
        <v>1</v>
      </c>
      <c r="K25" s="29" t="str">
        <f>VLOOKUP(AD1,DATA!A:U,4,0)</f>
        <v>Jl.Angkasapura Nomor 3 Angkasa</v>
      </c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</row>
    <row r="26" spans="1:24" x14ac:dyDescent="0.25">
      <c r="B26" s="5" t="s">
        <v>12</v>
      </c>
      <c r="J26" s="6" t="s">
        <v>1</v>
      </c>
      <c r="K26" s="29" t="str">
        <f>VLOOKUP(AD1,DATA!A:U,5,0)</f>
        <v>PPN Dalam Negeri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</row>
    <row r="27" spans="1:24" x14ac:dyDescent="0.25">
      <c r="B27" s="5" t="s">
        <v>15</v>
      </c>
      <c r="J27" s="6" t="s">
        <v>1</v>
      </c>
      <c r="K27" s="29" t="str">
        <f>VLOOKUP(AD1,DATA!A:U,8,0)</f>
        <v>Oktober / 2015</v>
      </c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spans="1:24" x14ac:dyDescent="0.25">
      <c r="B28" s="5" t="s">
        <v>16</v>
      </c>
      <c r="J28" s="6" t="s">
        <v>1</v>
      </c>
      <c r="K28" s="29" t="str">
        <f>VLOOKUP(AD1,DATA!A:U,9,0)</f>
        <v>-</v>
      </c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</row>
    <row r="29" spans="1:24" x14ac:dyDescent="0.25">
      <c r="B29" s="5" t="s">
        <v>13</v>
      </c>
      <c r="J29" s="6" t="s">
        <v>1</v>
      </c>
      <c r="K29" s="29">
        <f>VLOOKUP(AD1,DATA!A:U,6,0)</f>
        <v>411211</v>
      </c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</row>
    <row r="30" spans="1:24" x14ac:dyDescent="0.25">
      <c r="B30" s="5" t="s">
        <v>14</v>
      </c>
      <c r="J30" s="6" t="s">
        <v>1</v>
      </c>
      <c r="K30" s="29">
        <f>VLOOKUP(AD1,DATA!A:U,7,0)</f>
        <v>100</v>
      </c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</row>
    <row r="31" spans="1:24" x14ac:dyDescent="0.25">
      <c r="B31" s="5" t="s">
        <v>99</v>
      </c>
      <c r="J31" s="6" t="s">
        <v>1</v>
      </c>
      <c r="K31" s="34" t="s">
        <v>44</v>
      </c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2" spans="1:24" x14ac:dyDescent="0.25">
      <c r="B32" s="5" t="s">
        <v>17</v>
      </c>
      <c r="J32" s="6" t="s">
        <v>1</v>
      </c>
      <c r="K32" s="5" t="s">
        <v>46</v>
      </c>
      <c r="L32" s="30">
        <f>VLOOKUP(AD1,DATA!A:U,10,0)</f>
        <v>195500000</v>
      </c>
      <c r="M32" s="30"/>
      <c r="N32" s="30"/>
      <c r="O32" s="30"/>
      <c r="P32" s="7"/>
      <c r="Q32" s="7"/>
      <c r="R32" s="7"/>
      <c r="S32" s="7"/>
      <c r="T32" s="7"/>
      <c r="U32" s="7"/>
      <c r="V32" s="7"/>
      <c r="W32" s="7"/>
      <c r="X32" s="7"/>
    </row>
    <row r="33" spans="1:24" x14ac:dyDescent="0.25">
      <c r="B33" s="5" t="s">
        <v>19</v>
      </c>
      <c r="J33" s="6" t="s">
        <v>1</v>
      </c>
      <c r="K33" s="32" t="str">
        <f>VLOOKUP(AD1,DATA!A:U,11,0)</f>
        <v>24 November 2015</v>
      </c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24" x14ac:dyDescent="0.25">
      <c r="B34" s="5" t="s">
        <v>18</v>
      </c>
      <c r="J34" s="6" t="s">
        <v>1</v>
      </c>
      <c r="K34" s="29" t="str">
        <f>VLOOKUP(AD1,DATA!A:U,12,0)</f>
        <v>BNI</v>
      </c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</row>
    <row r="35" spans="1:24" x14ac:dyDescent="0.25">
      <c r="B35" s="5" t="s">
        <v>61</v>
      </c>
      <c r="J35" s="6" t="s">
        <v>1</v>
      </c>
      <c r="K35" s="29" t="str">
        <f>VLOOKUP(AD1,DATA!A:AD,22,0)</f>
        <v>0406081400121508</v>
      </c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</row>
    <row r="36" spans="1:24" ht="7.5" customHeight="1" x14ac:dyDescent="0.25"/>
    <row r="37" spans="1:24" x14ac:dyDescent="0.25">
      <c r="A37" s="5" t="s">
        <v>100</v>
      </c>
    </row>
    <row r="38" spans="1:24" ht="9.75" customHeight="1" x14ac:dyDescent="0.25"/>
    <row r="39" spans="1:24" x14ac:dyDescent="0.25">
      <c r="A39" s="8"/>
      <c r="B39" s="5" t="s">
        <v>9</v>
      </c>
      <c r="J39" s="6" t="s">
        <v>1</v>
      </c>
      <c r="K39" s="29" t="str">
        <f>VLOOKUP(AD1,DATA!A:U,13,0)</f>
        <v>PT.AAAAABBBBBBBBB</v>
      </c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</row>
    <row r="40" spans="1:24" x14ac:dyDescent="0.25">
      <c r="B40" s="5" t="s">
        <v>10</v>
      </c>
      <c r="J40" s="6" t="s">
        <v>1</v>
      </c>
      <c r="K40" s="29" t="str">
        <f>VLOOKUP(AD1,DATA!A:U,14,0)</f>
        <v>31.111.111.0-111.000</v>
      </c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</row>
    <row r="41" spans="1:24" x14ac:dyDescent="0.25">
      <c r="B41" s="5" t="s">
        <v>11</v>
      </c>
      <c r="J41" s="6" t="s">
        <v>1</v>
      </c>
      <c r="K41" s="29" t="str">
        <f>VLOOKUP(AD1,DATA!A:U,15,0)</f>
        <v>Jl.Angkasapura Nomor 3 Angkasa</v>
      </c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</row>
    <row r="42" spans="1:24" x14ac:dyDescent="0.25">
      <c r="B42" s="5" t="s">
        <v>12</v>
      </c>
      <c r="J42" s="6" t="s">
        <v>1</v>
      </c>
      <c r="K42" s="29" t="str">
        <f>VLOOKUP(AD1,DATA!A:U,16,0)</f>
        <v>PPN Dalam Negeri</v>
      </c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</row>
    <row r="43" spans="1:24" x14ac:dyDescent="0.25">
      <c r="B43" s="5" t="s">
        <v>15</v>
      </c>
      <c r="J43" s="6" t="s">
        <v>1</v>
      </c>
      <c r="K43" s="29" t="str">
        <f>VLOOKUP(AD1,DATA!A:U,19,0)</f>
        <v>Oktober / 2015</v>
      </c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</row>
    <row r="44" spans="1:24" x14ac:dyDescent="0.25">
      <c r="B44" s="5" t="s">
        <v>13</v>
      </c>
      <c r="J44" s="6" t="s">
        <v>1</v>
      </c>
      <c r="K44" s="29">
        <f>VLOOKUP(AD1,DATA!A:U,17,0)</f>
        <v>411211</v>
      </c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</row>
    <row r="45" spans="1:24" x14ac:dyDescent="0.25">
      <c r="B45" s="5" t="s">
        <v>14</v>
      </c>
      <c r="J45" s="6" t="s">
        <v>1</v>
      </c>
      <c r="K45" s="29">
        <f>VLOOKUP(AD1,DATA!A:U,18,0)</f>
        <v>100</v>
      </c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</row>
    <row r="46" spans="1:24" x14ac:dyDescent="0.25">
      <c r="B46" s="5" t="s">
        <v>16</v>
      </c>
      <c r="J46" s="6" t="s">
        <v>1</v>
      </c>
      <c r="K46" s="29" t="str">
        <f>VLOOKUP(AD1,DATA!A:U,20,0)</f>
        <v>-</v>
      </c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</row>
    <row r="47" spans="1:24" x14ac:dyDescent="0.25">
      <c r="B47" s="5" t="s">
        <v>99</v>
      </c>
      <c r="J47" s="6" t="s">
        <v>1</v>
      </c>
      <c r="K47" s="34" t="s">
        <v>44</v>
      </c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</row>
    <row r="48" spans="1:24" x14ac:dyDescent="0.25">
      <c r="B48" s="5" t="s">
        <v>101</v>
      </c>
      <c r="J48" s="6" t="s">
        <v>1</v>
      </c>
      <c r="K48" s="5" t="s">
        <v>46</v>
      </c>
      <c r="L48" s="31">
        <f>VLOOKUP(AD1,DATA!A:U,21,0)</f>
        <v>20000000</v>
      </c>
      <c r="M48" s="31"/>
      <c r="N48" s="31"/>
      <c r="O48" s="31"/>
      <c r="P48" s="7"/>
      <c r="Q48" s="7"/>
      <c r="R48" s="7"/>
      <c r="S48" s="7"/>
      <c r="T48" s="7"/>
      <c r="U48" s="7"/>
      <c r="V48" s="7"/>
      <c r="W48" s="7"/>
      <c r="X48" s="7"/>
    </row>
    <row r="49" spans="1:25" ht="11.25" customHeight="1" x14ac:dyDescent="0.25">
      <c r="J49" s="6"/>
    </row>
    <row r="50" spans="1:25" x14ac:dyDescent="0.25">
      <c r="A50" s="35" t="str">
        <f>"Adapun permohonan pemindahbukuan dimaksud sebagai akibat adanya salah penyetoran "&amp;VLOOKUP(AD1,DATA!A:AF,32,0)</f>
        <v>Adapun permohonan pemindahbukuan dimaksud sebagai akibat adanya salah penyetoran dengan aplikasi ebilling yang semestinya disetor atas nama PT.Banyuurip disetor ke CV.Jaya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</row>
    <row r="51" spans="1:25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</row>
    <row r="52" spans="1:25" x14ac:dyDescent="0.25">
      <c r="A52" s="5" t="s">
        <v>102</v>
      </c>
      <c r="J52" s="6"/>
    </row>
    <row r="53" spans="1:25" x14ac:dyDescent="0.25">
      <c r="J53" s="6"/>
    </row>
    <row r="54" spans="1:25" ht="11.25" customHeight="1" x14ac:dyDescent="0.25">
      <c r="J54" s="6"/>
    </row>
    <row r="55" spans="1:25" x14ac:dyDescent="0.25">
      <c r="J55" s="6"/>
      <c r="O55" s="5" t="s">
        <v>48</v>
      </c>
    </row>
    <row r="56" spans="1:25" x14ac:dyDescent="0.25">
      <c r="J56" s="6"/>
    </row>
    <row r="57" spans="1:25" x14ac:dyDescent="0.25">
      <c r="J57" s="6"/>
    </row>
    <row r="58" spans="1:25" x14ac:dyDescent="0.25">
      <c r="J58" s="6"/>
    </row>
    <row r="59" spans="1:25" x14ac:dyDescent="0.25">
      <c r="J59" s="6"/>
    </row>
    <row r="60" spans="1:25" x14ac:dyDescent="0.25">
      <c r="M60" s="33">
        <f>K13</f>
        <v>0</v>
      </c>
      <c r="N60" s="33"/>
      <c r="O60" s="33"/>
      <c r="P60" s="33"/>
      <c r="Q60" s="33"/>
      <c r="R60" s="33"/>
      <c r="S60" s="33"/>
    </row>
  </sheetData>
  <mergeCells count="27">
    <mergeCell ref="K26:X26"/>
    <mergeCell ref="K35:X35"/>
    <mergeCell ref="P1:X1"/>
    <mergeCell ref="AD1:AF7"/>
    <mergeCell ref="K23:X23"/>
    <mergeCell ref="K24:X24"/>
    <mergeCell ref="K25:X25"/>
    <mergeCell ref="K42:X42"/>
    <mergeCell ref="K29:X29"/>
    <mergeCell ref="K30:X30"/>
    <mergeCell ref="K27:X27"/>
    <mergeCell ref="K28:X28"/>
    <mergeCell ref="L32:O32"/>
    <mergeCell ref="K33:X33"/>
    <mergeCell ref="K34:X34"/>
    <mergeCell ref="K39:X39"/>
    <mergeCell ref="K40:X40"/>
    <mergeCell ref="K41:X41"/>
    <mergeCell ref="K31:X31"/>
    <mergeCell ref="M60:S60"/>
    <mergeCell ref="K44:X44"/>
    <mergeCell ref="K45:X45"/>
    <mergeCell ref="K43:X43"/>
    <mergeCell ref="K46:X46"/>
    <mergeCell ref="L48:O48"/>
    <mergeCell ref="K47:X47"/>
    <mergeCell ref="A50:Y51"/>
  </mergeCells>
  <pageMargins left="0.51181102362204722" right="0.51181102362204722" top="0.74803149606299213" bottom="0.74803149606299213" header="0.31496062992125984" footer="0.31496062992125984"/>
  <pageSetup paperSize="1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0"/>
  <sheetViews>
    <sheetView tabSelected="1" view="pageBreakPreview" topLeftCell="A25" zoomScale="60" zoomScaleNormal="100" workbookViewId="0">
      <selection activeCell="K16" sqref="K16"/>
    </sheetView>
  </sheetViews>
  <sheetFormatPr defaultColWidth="3.7109375" defaultRowHeight="15" x14ac:dyDescent="0.25"/>
  <cols>
    <col min="1" max="3" width="3.7109375" style="5"/>
    <col min="4" max="4" width="3.5703125" style="5" customWidth="1"/>
    <col min="5" max="10" width="3.7109375" style="5"/>
    <col min="11" max="11" width="4.7109375" style="5" customWidth="1"/>
    <col min="12" max="46" width="3.7109375" style="5"/>
    <col min="47" max="47" width="13.42578125" style="5" bestFit="1" customWidth="1"/>
    <col min="48" max="16384" width="3.7109375" style="5"/>
  </cols>
  <sheetData>
    <row r="1" spans="1:32" x14ac:dyDescent="0.25">
      <c r="A1" s="5" t="s">
        <v>87</v>
      </c>
      <c r="D1" s="5" t="s">
        <v>1</v>
      </c>
      <c r="E1" s="5" t="s">
        <v>90</v>
      </c>
      <c r="P1" s="36" t="s">
        <v>123</v>
      </c>
      <c r="Q1" s="36"/>
      <c r="R1" s="36"/>
      <c r="S1" s="36"/>
      <c r="T1" s="36"/>
      <c r="U1" s="36"/>
      <c r="V1" s="36"/>
      <c r="W1" s="36"/>
      <c r="X1" s="36"/>
      <c r="AD1" s="20">
        <v>2</v>
      </c>
      <c r="AE1" s="21"/>
      <c r="AF1" s="22"/>
    </row>
    <row r="2" spans="1:32" x14ac:dyDescent="0.25">
      <c r="A2" s="5" t="s">
        <v>88</v>
      </c>
      <c r="D2" s="5" t="s">
        <v>1</v>
      </c>
      <c r="E2" s="5" t="s">
        <v>89</v>
      </c>
      <c r="AD2" s="23"/>
      <c r="AE2" s="24"/>
      <c r="AF2" s="25"/>
    </row>
    <row r="3" spans="1:32" x14ac:dyDescent="0.25">
      <c r="A3" s="5" t="s">
        <v>0</v>
      </c>
      <c r="D3" s="5" t="s">
        <v>1</v>
      </c>
      <c r="E3" s="5" t="s">
        <v>2</v>
      </c>
      <c r="AD3" s="23"/>
      <c r="AE3" s="24"/>
      <c r="AF3" s="25"/>
    </row>
    <row r="4" spans="1:32" x14ac:dyDescent="0.25">
      <c r="AD4" s="23"/>
      <c r="AE4" s="24"/>
      <c r="AF4" s="25"/>
    </row>
    <row r="5" spans="1:32" x14ac:dyDescent="0.25">
      <c r="A5" s="5" t="s">
        <v>92</v>
      </c>
      <c r="AD5" s="23"/>
      <c r="AE5" s="24"/>
      <c r="AF5" s="25"/>
    </row>
    <row r="6" spans="1:32" x14ac:dyDescent="0.25">
      <c r="A6" s="5" t="s">
        <v>124</v>
      </c>
      <c r="AD6" s="23"/>
      <c r="AE6" s="24"/>
      <c r="AF6" s="25"/>
    </row>
    <row r="7" spans="1:32" ht="15.75" thickBot="1" x14ac:dyDescent="0.3">
      <c r="A7" s="5" t="s">
        <v>125</v>
      </c>
      <c r="AD7" s="26"/>
      <c r="AE7" s="27"/>
      <c r="AF7" s="28"/>
    </row>
    <row r="8" spans="1:32" x14ac:dyDescent="0.25">
      <c r="A8" s="5" t="s">
        <v>126</v>
      </c>
      <c r="AD8" s="5" t="s">
        <v>50</v>
      </c>
    </row>
    <row r="10" spans="1:32" ht="5.25" customHeight="1" x14ac:dyDescent="0.25"/>
    <row r="11" spans="1:32" x14ac:dyDescent="0.25">
      <c r="A11" s="5" t="s">
        <v>93</v>
      </c>
    </row>
    <row r="13" spans="1:32" x14ac:dyDescent="0.25">
      <c r="B13" s="5" t="s">
        <v>9</v>
      </c>
      <c r="J13" s="6" t="s">
        <v>1</v>
      </c>
    </row>
    <row r="14" spans="1:32" x14ac:dyDescent="0.25">
      <c r="B14" s="5" t="s">
        <v>10</v>
      </c>
      <c r="J14" s="6" t="s">
        <v>1</v>
      </c>
    </row>
    <row r="15" spans="1:32" x14ac:dyDescent="0.25">
      <c r="B15" s="5" t="s">
        <v>11</v>
      </c>
      <c r="J15" s="6" t="s">
        <v>1</v>
      </c>
      <c r="K15" s="5" t="str">
        <f>VLOOKUP(AD1,DATA!A:U,4,0)</f>
        <v>Jl.Angkasapura Nomor 3 Angkasa</v>
      </c>
    </row>
    <row r="16" spans="1:32" x14ac:dyDescent="0.25">
      <c r="B16" s="5" t="s">
        <v>94</v>
      </c>
      <c r="J16" s="6" t="s">
        <v>1</v>
      </c>
      <c r="K16" s="17"/>
    </row>
    <row r="17" spans="1:24" x14ac:dyDescent="0.25">
      <c r="B17" s="5" t="s">
        <v>95</v>
      </c>
      <c r="J17" s="6" t="s">
        <v>1</v>
      </c>
      <c r="K17" s="16"/>
      <c r="L17" s="5" t="s">
        <v>96</v>
      </c>
    </row>
    <row r="18" spans="1:24" ht="5.25" customHeight="1" x14ac:dyDescent="0.25">
      <c r="J18" s="6"/>
      <c r="K18" s="15"/>
    </row>
    <row r="19" spans="1:24" x14ac:dyDescent="0.25">
      <c r="K19" s="14"/>
      <c r="L19" s="5" t="s">
        <v>97</v>
      </c>
    </row>
    <row r="21" spans="1:24" x14ac:dyDescent="0.25">
      <c r="A21" s="5" t="s">
        <v>98</v>
      </c>
      <c r="G21" s="6"/>
    </row>
    <row r="22" spans="1:24" ht="9" customHeight="1" x14ac:dyDescent="0.25"/>
    <row r="23" spans="1:24" x14ac:dyDescent="0.25">
      <c r="B23" s="5" t="s">
        <v>9</v>
      </c>
      <c r="J23" s="6" t="s">
        <v>1</v>
      </c>
      <c r="K23" s="29" t="str">
        <f>VLOOKUP(AD1,DATA!A:U,2,0)</f>
        <v>PT.AAAAABBBBBBBBB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spans="1:24" x14ac:dyDescent="0.25">
      <c r="B24" s="5" t="s">
        <v>10</v>
      </c>
      <c r="J24" s="6" t="s">
        <v>1</v>
      </c>
      <c r="K24" s="29" t="str">
        <f>VLOOKUP(AD1,DATA!A:U,3,0)</f>
        <v>31.111.111.0-111.000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</row>
    <row r="25" spans="1:24" x14ac:dyDescent="0.25">
      <c r="B25" s="5" t="s">
        <v>11</v>
      </c>
      <c r="J25" s="6" t="s">
        <v>1</v>
      </c>
      <c r="K25" s="29" t="str">
        <f>VLOOKUP(AD1,DATA!A:U,4,0)</f>
        <v>Jl.Angkasapura Nomor 3 Angkasa</v>
      </c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</row>
    <row r="26" spans="1:24" x14ac:dyDescent="0.25">
      <c r="B26" s="5" t="s">
        <v>12</v>
      </c>
      <c r="J26" s="6" t="s">
        <v>1</v>
      </c>
      <c r="K26" s="29" t="str">
        <f>VLOOKUP(AD1,DATA!A:U,5,0)</f>
        <v>PPN Dalam Negeri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</row>
    <row r="27" spans="1:24" x14ac:dyDescent="0.25">
      <c r="B27" s="5" t="s">
        <v>15</v>
      </c>
      <c r="J27" s="6" t="s">
        <v>1</v>
      </c>
      <c r="K27" s="29" t="str">
        <f>VLOOKUP(AD1,DATA!A:U,8,0)</f>
        <v>April / 2015</v>
      </c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spans="1:24" x14ac:dyDescent="0.25">
      <c r="B28" s="5" t="s">
        <v>16</v>
      </c>
      <c r="J28" s="6" t="s">
        <v>1</v>
      </c>
      <c r="K28" s="29" t="str">
        <f>VLOOKUP(AD1,DATA!A:U,9,0)</f>
        <v>-</v>
      </c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</row>
    <row r="29" spans="1:24" x14ac:dyDescent="0.25">
      <c r="B29" s="5" t="s">
        <v>13</v>
      </c>
      <c r="J29" s="6" t="s">
        <v>1</v>
      </c>
      <c r="K29" s="29">
        <f>VLOOKUP(AD1,DATA!A:U,6,0)</f>
        <v>411211</v>
      </c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</row>
    <row r="30" spans="1:24" x14ac:dyDescent="0.25">
      <c r="B30" s="5" t="s">
        <v>14</v>
      </c>
      <c r="J30" s="6" t="s">
        <v>1</v>
      </c>
      <c r="K30" s="29">
        <f>VLOOKUP(AD1,DATA!A:U,7,0)</f>
        <v>100</v>
      </c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</row>
    <row r="31" spans="1:24" x14ac:dyDescent="0.25">
      <c r="B31" s="5" t="s">
        <v>99</v>
      </c>
      <c r="J31" s="6" t="s">
        <v>1</v>
      </c>
      <c r="K31" s="34" t="s">
        <v>44</v>
      </c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2" spans="1:24" x14ac:dyDescent="0.25">
      <c r="B32" s="5" t="s">
        <v>17</v>
      </c>
      <c r="J32" s="6" t="s">
        <v>1</v>
      </c>
      <c r="K32" s="5" t="s">
        <v>46</v>
      </c>
      <c r="L32" s="30">
        <f>VLOOKUP(AD1,DATA!A:U,10,0)</f>
        <v>15000000</v>
      </c>
      <c r="M32" s="30"/>
      <c r="N32" s="30"/>
      <c r="O32" s="30"/>
      <c r="P32" s="7"/>
      <c r="Q32" s="7"/>
      <c r="R32" s="7"/>
      <c r="S32" s="7"/>
      <c r="T32" s="7"/>
      <c r="U32" s="7"/>
      <c r="V32" s="7"/>
      <c r="W32" s="7"/>
      <c r="X32" s="7"/>
    </row>
    <row r="33" spans="1:47" x14ac:dyDescent="0.25">
      <c r="B33" s="5" t="s">
        <v>19</v>
      </c>
      <c r="J33" s="6" t="s">
        <v>1</v>
      </c>
      <c r="K33" s="32" t="str">
        <f>VLOOKUP(AD1,DATA!A:U,11,0)</f>
        <v>26 Mei 2015</v>
      </c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47" x14ac:dyDescent="0.25">
      <c r="B34" s="5" t="s">
        <v>18</v>
      </c>
      <c r="J34" s="6" t="s">
        <v>1</v>
      </c>
      <c r="K34" s="29" t="str">
        <f>VLOOKUP(AD1,DATA!A:U,12,0)</f>
        <v>BPD Jatim</v>
      </c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</row>
    <row r="35" spans="1:47" x14ac:dyDescent="0.25">
      <c r="B35" s="5" t="s">
        <v>61</v>
      </c>
      <c r="J35" s="6" t="s">
        <v>1</v>
      </c>
      <c r="K35" s="29" t="str">
        <f>VLOOKUP(AD1,DATA!A:AD,22,0)</f>
        <v>0406081400121508</v>
      </c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AU35" s="18"/>
    </row>
    <row r="36" spans="1:47" ht="7.5" customHeight="1" x14ac:dyDescent="0.25"/>
    <row r="37" spans="1:47" x14ac:dyDescent="0.25">
      <c r="A37" s="5" t="s">
        <v>100</v>
      </c>
    </row>
    <row r="38" spans="1:47" ht="9.75" customHeight="1" x14ac:dyDescent="0.25"/>
    <row r="39" spans="1:47" x14ac:dyDescent="0.25">
      <c r="A39" s="8" t="s">
        <v>64</v>
      </c>
      <c r="B39" s="5" t="s">
        <v>9</v>
      </c>
      <c r="J39" s="6" t="s">
        <v>1</v>
      </c>
      <c r="K39" s="29" t="str">
        <f>VLOOKUP(AD1,DATA!A:U,13,0)</f>
        <v>PT.AAAAABBBBBBBBB</v>
      </c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</row>
    <row r="40" spans="1:47" x14ac:dyDescent="0.25">
      <c r="B40" s="5" t="s">
        <v>10</v>
      </c>
      <c r="J40" s="6" t="s">
        <v>1</v>
      </c>
      <c r="K40" s="29" t="str">
        <f>VLOOKUP(AD1,DATA!A:U,14,0)</f>
        <v>31.111.111.0-111.000</v>
      </c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</row>
    <row r="41" spans="1:47" x14ac:dyDescent="0.25">
      <c r="B41" s="5" t="s">
        <v>11</v>
      </c>
      <c r="J41" s="6" t="s">
        <v>1</v>
      </c>
      <c r="K41" s="29" t="str">
        <f>VLOOKUP(AD1,DATA!A:U,15,0)</f>
        <v>Jl.Angkasapura Nomor 3 Angkasa</v>
      </c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</row>
    <row r="42" spans="1:47" x14ac:dyDescent="0.25">
      <c r="B42" s="5" t="s">
        <v>12</v>
      </c>
      <c r="J42" s="6" t="s">
        <v>1</v>
      </c>
      <c r="K42" s="29" t="str">
        <f>VLOOKUP(AD1,DATA!A:U,16,0)</f>
        <v>PPN Dalam Negeri</v>
      </c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</row>
    <row r="43" spans="1:47" x14ac:dyDescent="0.25">
      <c r="B43" s="5" t="s">
        <v>15</v>
      </c>
      <c r="J43" s="6" t="s">
        <v>1</v>
      </c>
      <c r="K43" s="29" t="str">
        <f>VLOOKUP(AD1,DATA!A:U,19,0)</f>
        <v>September 2014</v>
      </c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</row>
    <row r="44" spans="1:47" x14ac:dyDescent="0.25">
      <c r="B44" s="5" t="s">
        <v>13</v>
      </c>
      <c r="J44" s="6" t="s">
        <v>1</v>
      </c>
      <c r="K44" s="29">
        <f>VLOOKUP(AD1,DATA!A:U,17,0)</f>
        <v>411211</v>
      </c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</row>
    <row r="45" spans="1:47" x14ac:dyDescent="0.25">
      <c r="B45" s="5" t="s">
        <v>14</v>
      </c>
      <c r="J45" s="6" t="s">
        <v>1</v>
      </c>
      <c r="K45" s="29">
        <f>VLOOKUP(AD1,DATA!A:U,18,0)</f>
        <v>100</v>
      </c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</row>
    <row r="46" spans="1:47" x14ac:dyDescent="0.25">
      <c r="B46" s="5" t="s">
        <v>16</v>
      </c>
      <c r="J46" s="6" t="s">
        <v>1</v>
      </c>
      <c r="K46" s="29" t="str">
        <f>VLOOKUP(AD1,DATA!A:U,20,0)</f>
        <v>-</v>
      </c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</row>
    <row r="47" spans="1:47" x14ac:dyDescent="0.25">
      <c r="B47" s="5" t="s">
        <v>99</v>
      </c>
      <c r="J47" s="6" t="s">
        <v>1</v>
      </c>
      <c r="K47" s="34" t="s">
        <v>44</v>
      </c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</row>
    <row r="48" spans="1:47" x14ac:dyDescent="0.25">
      <c r="B48" s="5" t="s">
        <v>101</v>
      </c>
      <c r="J48" s="6" t="s">
        <v>1</v>
      </c>
      <c r="K48" s="5" t="s">
        <v>46</v>
      </c>
      <c r="L48" s="31">
        <f>VLOOKUP(AD1,DATA!A:U,21,0)</f>
        <v>20000000</v>
      </c>
      <c r="M48" s="31"/>
      <c r="N48" s="31"/>
      <c r="O48" s="31"/>
      <c r="P48" s="7"/>
      <c r="Q48" s="7"/>
      <c r="R48" s="7"/>
      <c r="S48" s="7"/>
      <c r="T48" s="7"/>
      <c r="U48" s="7"/>
      <c r="V48" s="7"/>
      <c r="W48" s="7"/>
      <c r="X48" s="7"/>
    </row>
    <row r="49" spans="1:29" ht="11.25" customHeight="1" x14ac:dyDescent="0.25">
      <c r="J49" s="6"/>
    </row>
    <row r="50" spans="1:29" x14ac:dyDescent="0.25">
      <c r="A50" s="5" t="s">
        <v>68</v>
      </c>
      <c r="B50" s="5" t="s">
        <v>9</v>
      </c>
      <c r="J50" s="6" t="s">
        <v>1</v>
      </c>
      <c r="K50" s="29" t="str">
        <f>VLOOKUP(AD1,DATA!A:AZ,23,0)</f>
        <v xml:space="preserve">PT.Surya </v>
      </c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</row>
    <row r="51" spans="1:29" x14ac:dyDescent="0.25">
      <c r="B51" s="5" t="s">
        <v>10</v>
      </c>
      <c r="J51" s="6" t="s">
        <v>1</v>
      </c>
      <c r="K51" s="29" t="str">
        <f>VLOOKUP(AD1,DATA!A:AZ,24,0)</f>
        <v>31.111.111.0-111.000</v>
      </c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</row>
    <row r="52" spans="1:29" x14ac:dyDescent="0.25">
      <c r="B52" s="5" t="s">
        <v>11</v>
      </c>
      <c r="J52" s="6" t="s">
        <v>1</v>
      </c>
      <c r="K52" s="29" t="str">
        <f>VLOOKUP(AD1,DATA!A:AZ,25,0)</f>
        <v>Jl.Angkasapura Nomor 3 Angkasa</v>
      </c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</row>
    <row r="53" spans="1:29" x14ac:dyDescent="0.25">
      <c r="B53" s="5" t="s">
        <v>12</v>
      </c>
      <c r="J53" s="6" t="s">
        <v>1</v>
      </c>
      <c r="K53" s="29" t="str">
        <f>VLOOKUP(AD1,DATA!A:AZ,26,0)</f>
        <v>PPN Dalam Negeri</v>
      </c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</row>
    <row r="54" spans="1:29" x14ac:dyDescent="0.25">
      <c r="B54" s="5" t="s">
        <v>15</v>
      </c>
      <c r="J54" s="6" t="s">
        <v>1</v>
      </c>
      <c r="K54" s="29" t="str">
        <f>VLOOKUP(AD1,DATA!A:AZ,29,0)</f>
        <v>Mei 2014</v>
      </c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</row>
    <row r="55" spans="1:29" x14ac:dyDescent="0.25">
      <c r="B55" s="5" t="s">
        <v>13</v>
      </c>
      <c r="J55" s="6" t="s">
        <v>1</v>
      </c>
      <c r="K55" s="29">
        <f>VLOOKUP(AD1,DATA!A:AZ,27,0)</f>
        <v>411211</v>
      </c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</row>
    <row r="56" spans="1:29" x14ac:dyDescent="0.25">
      <c r="B56" s="5" t="s">
        <v>14</v>
      </c>
      <c r="J56" s="6" t="s">
        <v>1</v>
      </c>
      <c r="K56" s="29">
        <f>VLOOKUP(AD1,DATA!A:AZ,28,0)</f>
        <v>100</v>
      </c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</row>
    <row r="57" spans="1:29" x14ac:dyDescent="0.25">
      <c r="B57" s="5" t="s">
        <v>16</v>
      </c>
      <c r="J57" s="6" t="s">
        <v>1</v>
      </c>
      <c r="K57" s="29" t="str">
        <f>VLOOKUP(AD1,DATA!A:AZ,30,0)</f>
        <v>-</v>
      </c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</row>
    <row r="58" spans="1:29" x14ac:dyDescent="0.25">
      <c r="B58" s="5" t="s">
        <v>99</v>
      </c>
      <c r="J58" s="6" t="s">
        <v>1</v>
      </c>
      <c r="K58" s="34" t="s">
        <v>44</v>
      </c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</row>
    <row r="59" spans="1:29" x14ac:dyDescent="0.25">
      <c r="B59" s="5" t="s">
        <v>101</v>
      </c>
      <c r="J59" s="6" t="s">
        <v>1</v>
      </c>
      <c r="K59" s="5" t="s">
        <v>46</v>
      </c>
      <c r="L59" s="31">
        <f>VLOOKUP(AD1,DATA!A:AZ,31,0)</f>
        <v>2869220</v>
      </c>
      <c r="M59" s="31"/>
      <c r="N59" s="31"/>
      <c r="O59" s="31"/>
      <c r="P59" s="7"/>
      <c r="Q59" s="7"/>
      <c r="R59" s="7"/>
      <c r="S59" s="7"/>
      <c r="T59" s="7"/>
      <c r="U59" s="7"/>
      <c r="V59" s="7"/>
      <c r="W59" s="7"/>
      <c r="X59" s="7"/>
    </row>
    <row r="60" spans="1:29" x14ac:dyDescent="0.25">
      <c r="A60" s="35" t="str">
        <f>"Adapun permohonan pemindahbukuan dimaksud sebagai akibat adanya salah pencantuman "&amp;VLOOKUP(AD1,DATA!A:AZ,32,0)</f>
        <v xml:space="preserve">Adapun permohonan pemindahbukuan dimaksud sebagai akibat adanya salah pencantuman 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</row>
    <row r="61" spans="1:29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</row>
    <row r="62" spans="1:29" x14ac:dyDescent="0.25">
      <c r="A62" s="5" t="s">
        <v>102</v>
      </c>
      <c r="J62" s="6"/>
    </row>
    <row r="63" spans="1:29" x14ac:dyDescent="0.25">
      <c r="J63" s="6"/>
    </row>
    <row r="64" spans="1:29" x14ac:dyDescent="0.25">
      <c r="J64" s="6"/>
    </row>
    <row r="65" spans="10:19" x14ac:dyDescent="0.25">
      <c r="J65" s="6"/>
      <c r="O65" s="5" t="s">
        <v>48</v>
      </c>
    </row>
    <row r="66" spans="10:19" x14ac:dyDescent="0.25">
      <c r="J66" s="6"/>
    </row>
    <row r="67" spans="10:19" x14ac:dyDescent="0.25">
      <c r="J67" s="6"/>
    </row>
    <row r="68" spans="10:19" x14ac:dyDescent="0.25">
      <c r="J68" s="6"/>
    </row>
    <row r="69" spans="10:19" x14ac:dyDescent="0.25">
      <c r="J69" s="6"/>
    </row>
    <row r="70" spans="10:19" x14ac:dyDescent="0.25">
      <c r="M70" s="33">
        <f>K13</f>
        <v>0</v>
      </c>
      <c r="N70" s="33"/>
      <c r="O70" s="33"/>
      <c r="P70" s="33"/>
      <c r="Q70" s="33"/>
      <c r="R70" s="33"/>
      <c r="S70" s="33"/>
    </row>
  </sheetData>
  <mergeCells count="37">
    <mergeCell ref="L32:O32"/>
    <mergeCell ref="P1:X1"/>
    <mergeCell ref="AD1:AF7"/>
    <mergeCell ref="K23:X23"/>
    <mergeCell ref="K24:X24"/>
    <mergeCell ref="K25:X25"/>
    <mergeCell ref="K26:X26"/>
    <mergeCell ref="K27:X27"/>
    <mergeCell ref="K28:X28"/>
    <mergeCell ref="K29:X29"/>
    <mergeCell ref="K30:X30"/>
    <mergeCell ref="K31:X31"/>
    <mergeCell ref="K47:X47"/>
    <mergeCell ref="K33:X33"/>
    <mergeCell ref="K34:X34"/>
    <mergeCell ref="K35:X35"/>
    <mergeCell ref="K39:X39"/>
    <mergeCell ref="K40:X40"/>
    <mergeCell ref="K41:X41"/>
    <mergeCell ref="K42:X42"/>
    <mergeCell ref="K43:X43"/>
    <mergeCell ref="K44:X44"/>
    <mergeCell ref="K45:X45"/>
    <mergeCell ref="K46:X46"/>
    <mergeCell ref="K58:X58"/>
    <mergeCell ref="L59:O59"/>
    <mergeCell ref="L48:O48"/>
    <mergeCell ref="M70:S70"/>
    <mergeCell ref="K50:X50"/>
    <mergeCell ref="K51:X51"/>
    <mergeCell ref="K52:X52"/>
    <mergeCell ref="K53:X53"/>
    <mergeCell ref="K54:X54"/>
    <mergeCell ref="K55:X55"/>
    <mergeCell ref="K56:X56"/>
    <mergeCell ref="K57:X57"/>
    <mergeCell ref="A60:AC61"/>
  </mergeCells>
  <pageMargins left="0.51181102362204722" right="0.51181102362204722" top="0.74803149606299213" bottom="0.74803149606299213" header="0.31496062992125984" footer="0.31496062992125984"/>
  <pageSetup paperSize="164" scale="86" orientation="portrait" r:id="rId1"/>
  <rowBreaks count="1" manualBreakCount="1">
    <brk id="70" max="3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view="pageBreakPreview" zoomScale="60" zoomScaleNormal="100" workbookViewId="0">
      <selection activeCell="W48" sqref="W48"/>
    </sheetView>
  </sheetViews>
  <sheetFormatPr defaultColWidth="3.7109375" defaultRowHeight="15" x14ac:dyDescent="0.25"/>
  <cols>
    <col min="1" max="3" width="3.7109375" style="5"/>
    <col min="4" max="4" width="3.5703125" style="5" customWidth="1"/>
    <col min="5" max="10" width="3.7109375" style="5"/>
    <col min="11" max="11" width="4.7109375" style="5" customWidth="1"/>
    <col min="12" max="16384" width="3.7109375" style="5"/>
  </cols>
  <sheetData>
    <row r="1" spans="1:32" x14ac:dyDescent="0.25">
      <c r="A1" s="5" t="s">
        <v>0</v>
      </c>
      <c r="C1" s="5" t="s">
        <v>1</v>
      </c>
      <c r="D1" s="5" t="s">
        <v>2</v>
      </c>
      <c r="Q1" s="36" t="s">
        <v>53</v>
      </c>
      <c r="R1" s="36"/>
      <c r="S1" s="36"/>
      <c r="T1" s="36"/>
      <c r="U1" s="36"/>
      <c r="V1" s="36"/>
      <c r="W1" s="36"/>
      <c r="X1" s="36"/>
      <c r="AD1" s="20">
        <v>2</v>
      </c>
      <c r="AE1" s="21"/>
      <c r="AF1" s="22"/>
    </row>
    <row r="2" spans="1:32" x14ac:dyDescent="0.25">
      <c r="AD2" s="23"/>
      <c r="AE2" s="24"/>
      <c r="AF2" s="25"/>
    </row>
    <row r="3" spans="1:32" x14ac:dyDescent="0.25">
      <c r="A3" s="5" t="s">
        <v>3</v>
      </c>
      <c r="AD3" s="23"/>
      <c r="AE3" s="24"/>
      <c r="AF3" s="25"/>
    </row>
    <row r="4" spans="1:32" ht="15.75" thickBot="1" x14ac:dyDescent="0.3">
      <c r="A4" s="5" t="s">
        <v>4</v>
      </c>
      <c r="AD4" s="26"/>
      <c r="AE4" s="27"/>
      <c r="AF4" s="28"/>
    </row>
    <row r="5" spans="1:32" x14ac:dyDescent="0.25">
      <c r="A5" s="5" t="s">
        <v>5</v>
      </c>
      <c r="AD5" s="5" t="s">
        <v>50</v>
      </c>
    </row>
    <row r="7" spans="1:32" ht="6" customHeight="1" x14ac:dyDescent="0.25"/>
    <row r="8" spans="1:32" ht="29.25" customHeight="1" x14ac:dyDescent="0.25">
      <c r="A8" s="19" t="s">
        <v>69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</row>
    <row r="9" spans="1:32" ht="6" customHeight="1" x14ac:dyDescent="0.25"/>
    <row r="10" spans="1:32" x14ac:dyDescent="0.25">
      <c r="A10" s="5" t="s">
        <v>8</v>
      </c>
      <c r="G10" s="6"/>
    </row>
    <row r="12" spans="1:32" x14ac:dyDescent="0.25">
      <c r="B12" s="5" t="s">
        <v>9</v>
      </c>
      <c r="J12" s="6" t="s">
        <v>1</v>
      </c>
      <c r="K12" s="29" t="str">
        <f>VLOOKUP(AD1,DATA!A:U,2,0)</f>
        <v>PT.AAAAABBBBBBBBB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 spans="1:32" x14ac:dyDescent="0.25">
      <c r="B13" s="5" t="s">
        <v>10</v>
      </c>
      <c r="J13" s="6" t="s">
        <v>1</v>
      </c>
      <c r="K13" s="29" t="str">
        <f>VLOOKUP(AD1,DATA!A:U,3,0)</f>
        <v>31.111.111.0-111.000</v>
      </c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1:32" x14ac:dyDescent="0.25">
      <c r="B14" s="5" t="s">
        <v>11</v>
      </c>
      <c r="J14" s="6" t="s">
        <v>1</v>
      </c>
      <c r="K14" s="29" t="str">
        <f>VLOOKUP(AD1,DATA!A:U,4,0)</f>
        <v>Jl.Angkasapura Nomor 3 Angkasa</v>
      </c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</row>
    <row r="15" spans="1:32" x14ac:dyDescent="0.25">
      <c r="B15" s="5" t="s">
        <v>12</v>
      </c>
      <c r="J15" s="6" t="s">
        <v>1</v>
      </c>
      <c r="K15" s="29" t="str">
        <f>VLOOKUP(AD1,DATA!A:U,5,0)</f>
        <v>PPN Dalam Negeri</v>
      </c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32" x14ac:dyDescent="0.25">
      <c r="B16" s="5" t="s">
        <v>13</v>
      </c>
      <c r="J16" s="6" t="s">
        <v>1</v>
      </c>
      <c r="K16" s="29">
        <f>VLOOKUP(AD1,DATA!A:U,6,0)</f>
        <v>411211</v>
      </c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 spans="1:24" x14ac:dyDescent="0.25">
      <c r="B17" s="5" t="s">
        <v>14</v>
      </c>
      <c r="J17" s="6" t="s">
        <v>1</v>
      </c>
      <c r="K17" s="29">
        <f>VLOOKUP(AD1,DATA!A:U,7,0)</f>
        <v>100</v>
      </c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</row>
    <row r="18" spans="1:24" x14ac:dyDescent="0.25">
      <c r="B18" s="5" t="s">
        <v>15</v>
      </c>
      <c r="J18" s="6" t="s">
        <v>1</v>
      </c>
      <c r="K18" s="29" t="str">
        <f>VLOOKUP(AD1,DATA!A:U,8,0)</f>
        <v>April / 2015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</row>
    <row r="19" spans="1:24" x14ac:dyDescent="0.25">
      <c r="B19" s="5" t="s">
        <v>16</v>
      </c>
      <c r="J19" s="6" t="s">
        <v>1</v>
      </c>
      <c r="K19" s="29" t="str">
        <f>VLOOKUP(AD1,DATA!A:U,9,0)</f>
        <v>-</v>
      </c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</row>
    <row r="20" spans="1:24" x14ac:dyDescent="0.25">
      <c r="B20" s="5" t="s">
        <v>17</v>
      </c>
      <c r="J20" s="6" t="s">
        <v>1</v>
      </c>
      <c r="K20" s="5" t="s">
        <v>46</v>
      </c>
      <c r="L20" s="30">
        <f>VLOOKUP(AD1,DATA!A:U,10,0)</f>
        <v>15000000</v>
      </c>
      <c r="M20" s="30"/>
      <c r="N20" s="30"/>
      <c r="O20" s="30"/>
      <c r="P20" s="7"/>
      <c r="Q20" s="7"/>
      <c r="R20" s="7"/>
      <c r="S20" s="7"/>
      <c r="T20" s="7"/>
      <c r="U20" s="7"/>
      <c r="V20" s="7"/>
      <c r="W20" s="7"/>
      <c r="X20" s="7"/>
    </row>
    <row r="21" spans="1:24" x14ac:dyDescent="0.25">
      <c r="B21" s="5" t="s">
        <v>19</v>
      </c>
      <c r="J21" s="6" t="s">
        <v>1</v>
      </c>
      <c r="K21" s="32" t="str">
        <f>VLOOKUP(AD1,DATA!A:U,11,0)</f>
        <v>26 Mei 2015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4" x14ac:dyDescent="0.25">
      <c r="B22" s="5" t="s">
        <v>18</v>
      </c>
      <c r="J22" s="6" t="s">
        <v>1</v>
      </c>
      <c r="K22" s="29" t="str">
        <f>VLOOKUP(AD1,DATA!A:U,12,0)</f>
        <v>BPD Jatim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</row>
    <row r="23" spans="1:24" x14ac:dyDescent="0.25">
      <c r="B23" s="5" t="s">
        <v>61</v>
      </c>
      <c r="J23" s="6" t="s">
        <v>1</v>
      </c>
      <c r="K23" s="29" t="str">
        <f>VLOOKUP(AD1,DATA!A:AD,22,0)</f>
        <v>0406081400121508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spans="1:24" x14ac:dyDescent="0.25">
      <c r="B24" s="5" t="s">
        <v>20</v>
      </c>
      <c r="J24" s="6" t="s">
        <v>1</v>
      </c>
      <c r="K24" s="34" t="s">
        <v>60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</row>
    <row r="25" spans="1:24" ht="7.5" customHeight="1" x14ac:dyDescent="0.25"/>
    <row r="26" spans="1:24" x14ac:dyDescent="0.25">
      <c r="A26" s="5" t="s">
        <v>21</v>
      </c>
    </row>
    <row r="27" spans="1:24" ht="9" customHeight="1" x14ac:dyDescent="0.25"/>
    <row r="28" spans="1:24" x14ac:dyDescent="0.25">
      <c r="A28" s="8" t="s">
        <v>64</v>
      </c>
      <c r="B28" s="5" t="s">
        <v>9</v>
      </c>
      <c r="J28" s="6" t="s">
        <v>1</v>
      </c>
      <c r="K28" s="29" t="str">
        <f>VLOOKUP(AD1,DATA!A:U,13,0)</f>
        <v>PT.AAAAABBBBBBBBB</v>
      </c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</row>
    <row r="29" spans="1:24" x14ac:dyDescent="0.25">
      <c r="B29" s="5" t="s">
        <v>10</v>
      </c>
      <c r="J29" s="6" t="s">
        <v>1</v>
      </c>
      <c r="K29" s="29" t="str">
        <f>VLOOKUP(AD1,DATA!A:U,14,0)</f>
        <v>31.111.111.0-111.000</v>
      </c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</row>
    <row r="30" spans="1:24" x14ac:dyDescent="0.25">
      <c r="B30" s="5" t="s">
        <v>11</v>
      </c>
      <c r="J30" s="6" t="s">
        <v>1</v>
      </c>
      <c r="K30" s="29" t="str">
        <f>VLOOKUP(AD1,DATA!A:U,15,0)</f>
        <v>Jl.Angkasapura Nomor 3 Angkasa</v>
      </c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</row>
    <row r="31" spans="1:24" x14ac:dyDescent="0.25">
      <c r="B31" s="5" t="s">
        <v>12</v>
      </c>
      <c r="J31" s="6" t="s">
        <v>1</v>
      </c>
      <c r="K31" s="29" t="str">
        <f>VLOOKUP(AD1,DATA!A:U,16,0)</f>
        <v>PPN Dalam Negeri</v>
      </c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2" spans="1:24" x14ac:dyDescent="0.25">
      <c r="B32" s="5" t="s">
        <v>13</v>
      </c>
      <c r="J32" s="6" t="s">
        <v>1</v>
      </c>
      <c r="K32" s="33">
        <f>VLOOKUP(AD1,DATA!A:U,17,0)</f>
        <v>411211</v>
      </c>
      <c r="L32" s="33"/>
      <c r="M32" s="7"/>
      <c r="N32" s="5" t="s">
        <v>67</v>
      </c>
      <c r="O32" s="7"/>
      <c r="P32" s="7"/>
      <c r="Q32" s="7"/>
      <c r="R32" s="7"/>
      <c r="S32" s="7"/>
      <c r="T32" s="33">
        <f>VLOOKUP(AD1,DATA!A:AB,18,0)</f>
        <v>100</v>
      </c>
      <c r="U32" s="33"/>
      <c r="V32" s="7"/>
      <c r="W32" s="7"/>
      <c r="X32" s="7"/>
    </row>
    <row r="33" spans="1:24" x14ac:dyDescent="0.25">
      <c r="B33" s="5" t="s">
        <v>15</v>
      </c>
      <c r="J33" s="6" t="s">
        <v>1</v>
      </c>
      <c r="K33" s="29" t="str">
        <f>VLOOKUP(AD1,DATA!A:U,19,0)</f>
        <v>September 2014</v>
      </c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</row>
    <row r="34" spans="1:24" x14ac:dyDescent="0.25">
      <c r="B34" s="5" t="s">
        <v>16</v>
      </c>
      <c r="J34" s="6" t="s">
        <v>1</v>
      </c>
      <c r="K34" s="29" t="str">
        <f>VLOOKUP(AD1,DATA!A:U,20,0)</f>
        <v>-</v>
      </c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</row>
    <row r="35" spans="1:24" x14ac:dyDescent="0.25">
      <c r="B35" s="5" t="s">
        <v>17</v>
      </c>
      <c r="J35" s="6" t="s">
        <v>1</v>
      </c>
      <c r="K35" s="5" t="s">
        <v>46</v>
      </c>
      <c r="L35" s="31">
        <f>VLOOKUP(AD1,DATA!A:U,21,0)</f>
        <v>20000000</v>
      </c>
      <c r="M35" s="31"/>
      <c r="N35" s="31"/>
      <c r="O35" s="31"/>
      <c r="P35" s="7"/>
      <c r="Q35" s="7"/>
      <c r="R35" s="7"/>
      <c r="S35" s="7"/>
      <c r="T35" s="7"/>
      <c r="U35" s="7"/>
      <c r="V35" s="7"/>
      <c r="W35" s="7"/>
      <c r="X35" s="7"/>
    </row>
    <row r="36" spans="1:24" x14ac:dyDescent="0.25">
      <c r="B36" s="5" t="s">
        <v>65</v>
      </c>
      <c r="J36" s="6" t="s">
        <v>1</v>
      </c>
      <c r="K36" s="5" t="s">
        <v>66</v>
      </c>
    </row>
    <row r="37" spans="1:24" ht="9" customHeight="1" x14ac:dyDescent="0.25">
      <c r="J37" s="6"/>
    </row>
    <row r="38" spans="1:24" x14ac:dyDescent="0.25">
      <c r="A38" s="8" t="s">
        <v>68</v>
      </c>
      <c r="B38" s="5" t="s">
        <v>9</v>
      </c>
      <c r="J38" s="6" t="s">
        <v>1</v>
      </c>
      <c r="K38" s="29" t="str">
        <f>VLOOKUP(AD1,DATA!A:AF,23,0)</f>
        <v xml:space="preserve">PT.Surya </v>
      </c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</row>
    <row r="39" spans="1:24" x14ac:dyDescent="0.25">
      <c r="B39" s="5" t="s">
        <v>10</v>
      </c>
      <c r="J39" s="6" t="s">
        <v>1</v>
      </c>
      <c r="K39" s="29" t="str">
        <f>VLOOKUP(AD1,DATA!A:AF,24,0)</f>
        <v>31.111.111.0-111.000</v>
      </c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</row>
    <row r="40" spans="1:24" x14ac:dyDescent="0.25">
      <c r="B40" s="5" t="s">
        <v>11</v>
      </c>
      <c r="J40" s="6" t="s">
        <v>1</v>
      </c>
      <c r="K40" s="29" t="str">
        <f>VLOOKUP(AD1,DATA!A:AF,25,0)</f>
        <v>Jl.Angkasapura Nomor 3 Angkasa</v>
      </c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</row>
    <row r="41" spans="1:24" x14ac:dyDescent="0.25">
      <c r="B41" s="5" t="s">
        <v>12</v>
      </c>
      <c r="J41" s="6" t="s">
        <v>1</v>
      </c>
      <c r="K41" s="29" t="str">
        <f>VLOOKUP(AD1,DATA!A:AF,26,0)</f>
        <v>PPN Dalam Negeri</v>
      </c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</row>
    <row r="42" spans="1:24" x14ac:dyDescent="0.25">
      <c r="B42" s="5" t="s">
        <v>13</v>
      </c>
      <c r="J42" s="6" t="s">
        <v>1</v>
      </c>
      <c r="K42" s="33">
        <f>VLOOKUP(AD1,DATA!A:AF,27,0)</f>
        <v>411211</v>
      </c>
      <c r="L42" s="33"/>
      <c r="M42" s="7"/>
      <c r="N42" s="5" t="s">
        <v>67</v>
      </c>
      <c r="O42" s="7"/>
      <c r="P42" s="7"/>
      <c r="Q42" s="7"/>
      <c r="R42" s="7"/>
      <c r="S42" s="7"/>
      <c r="T42" s="33">
        <f>VLOOKUP(AD1,DATA!A:AG,28,0)</f>
        <v>100</v>
      </c>
      <c r="U42" s="33"/>
      <c r="V42" s="7"/>
      <c r="W42" s="7"/>
      <c r="X42" s="7"/>
    </row>
    <row r="43" spans="1:24" x14ac:dyDescent="0.25">
      <c r="B43" s="5" t="s">
        <v>15</v>
      </c>
      <c r="J43" s="6" t="s">
        <v>1</v>
      </c>
      <c r="K43" s="29" t="str">
        <f>VLOOKUP(AD1,DATA!A:AF,29,0)</f>
        <v>Mei 2014</v>
      </c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</row>
    <row r="44" spans="1:24" x14ac:dyDescent="0.25">
      <c r="B44" s="5" t="s">
        <v>16</v>
      </c>
      <c r="J44" s="6" t="s">
        <v>1</v>
      </c>
      <c r="K44" s="29" t="str">
        <f>VLOOKUP(AD1,DATA!A:AF,30,0)</f>
        <v>-</v>
      </c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</row>
    <row r="45" spans="1:24" x14ac:dyDescent="0.25">
      <c r="B45" s="5" t="s">
        <v>17</v>
      </c>
      <c r="J45" s="6" t="s">
        <v>1</v>
      </c>
      <c r="K45" s="5" t="s">
        <v>46</v>
      </c>
      <c r="L45" s="31">
        <f>VLOOKUP(AD1,DATA!A:AF,31,0)</f>
        <v>2869220</v>
      </c>
      <c r="M45" s="31"/>
      <c r="N45" s="31"/>
      <c r="O45" s="31"/>
      <c r="P45" s="7"/>
      <c r="Q45" s="7"/>
      <c r="R45" s="7"/>
      <c r="S45" s="7"/>
      <c r="T45" s="7"/>
      <c r="U45" s="7"/>
      <c r="V45" s="7"/>
      <c r="W45" s="7"/>
      <c r="X45" s="7"/>
    </row>
    <row r="46" spans="1:24" x14ac:dyDescent="0.25">
      <c r="B46" s="5" t="s">
        <v>65</v>
      </c>
      <c r="J46" s="6" t="s">
        <v>1</v>
      </c>
      <c r="K46" s="5" t="s">
        <v>66</v>
      </c>
    </row>
    <row r="47" spans="1:24" x14ac:dyDescent="0.25">
      <c r="J47" s="6"/>
    </row>
    <row r="48" spans="1:24" x14ac:dyDescent="0.25">
      <c r="A48" s="5" t="s">
        <v>79</v>
      </c>
      <c r="J48" s="6"/>
    </row>
    <row r="49" spans="1:15" x14ac:dyDescent="0.25">
      <c r="A49" s="5" t="s">
        <v>80</v>
      </c>
      <c r="J49" s="6"/>
    </row>
    <row r="50" spans="1:15" x14ac:dyDescent="0.25">
      <c r="J50" s="6"/>
    </row>
    <row r="51" spans="1:15" x14ac:dyDescent="0.25">
      <c r="J51" s="6"/>
      <c r="O51" s="5" t="s">
        <v>48</v>
      </c>
    </row>
    <row r="52" spans="1:15" x14ac:dyDescent="0.25">
      <c r="J52" s="6"/>
    </row>
    <row r="53" spans="1:15" x14ac:dyDescent="0.25">
      <c r="J53" s="6"/>
    </row>
    <row r="54" spans="1:15" x14ac:dyDescent="0.25">
      <c r="J54" s="6"/>
    </row>
    <row r="55" spans="1:15" x14ac:dyDescent="0.25">
      <c r="J55" s="6"/>
    </row>
    <row r="56" spans="1:15" x14ac:dyDescent="0.25">
      <c r="J56" s="6"/>
    </row>
    <row r="57" spans="1:15" x14ac:dyDescent="0.25">
      <c r="M57" s="5" t="s">
        <v>49</v>
      </c>
    </row>
  </sheetData>
  <mergeCells count="34">
    <mergeCell ref="K38:X38"/>
    <mergeCell ref="K42:L42"/>
    <mergeCell ref="T42:U42"/>
    <mergeCell ref="L45:O45"/>
    <mergeCell ref="K39:X39"/>
    <mergeCell ref="K40:X40"/>
    <mergeCell ref="K41:X41"/>
    <mergeCell ref="K43:X43"/>
    <mergeCell ref="K44:X44"/>
    <mergeCell ref="K31:X31"/>
    <mergeCell ref="K33:X33"/>
    <mergeCell ref="K34:X34"/>
    <mergeCell ref="L35:O35"/>
    <mergeCell ref="K22:X22"/>
    <mergeCell ref="K23:X23"/>
    <mergeCell ref="K24:X24"/>
    <mergeCell ref="K28:X28"/>
    <mergeCell ref="K29:X29"/>
    <mergeCell ref="K30:X30"/>
    <mergeCell ref="K32:L32"/>
    <mergeCell ref="T32:U32"/>
    <mergeCell ref="K21:X21"/>
    <mergeCell ref="AD1:AF4"/>
    <mergeCell ref="A8:X8"/>
    <mergeCell ref="K12:X12"/>
    <mergeCell ref="K13:X13"/>
    <mergeCell ref="K14:X14"/>
    <mergeCell ref="K15:X15"/>
    <mergeCell ref="Q1:X1"/>
    <mergeCell ref="K16:X16"/>
    <mergeCell ref="K17:X17"/>
    <mergeCell ref="K18:X18"/>
    <mergeCell ref="K19:X19"/>
    <mergeCell ref="L20:O20"/>
  </mergeCells>
  <pageMargins left="0.7" right="0.7" top="0.75" bottom="0.75" header="0.3" footer="0.3"/>
  <pageSetup paperSize="1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DATA</vt:lpstr>
      <vt:lpstr>PBK</vt:lpstr>
      <vt:lpstr>PBK-SATU</vt:lpstr>
      <vt:lpstr>PBK-DUA</vt:lpstr>
      <vt:lpstr>PBK-LAMA</vt:lpstr>
      <vt:lpstr>'PBK-DUA'!Print_Area</vt:lpstr>
      <vt:lpstr>'PBK-LAMA'!Print_Area</vt:lpstr>
      <vt:lpstr>'PBK-SATU'!Print_Area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GANES WIDYANTARA AGUNG WICAKSANA</cp:lastModifiedBy>
  <cp:lastPrinted>2015-12-03T03:19:27Z</cp:lastPrinted>
  <dcterms:created xsi:type="dcterms:W3CDTF">2015-02-17T06:04:44Z</dcterms:created>
  <dcterms:modified xsi:type="dcterms:W3CDTF">2022-09-21T04:34:37Z</dcterms:modified>
</cp:coreProperties>
</file>